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Strecha147a - Zateplení  ..." sheetId="2" r:id="rId2"/>
  </sheets>
  <definedNames>
    <definedName name="_xlnm.Print_Area" localSheetId="0">'Rekapitulace stavby'!$D$4:$AO$76,'Rekapitulace stavby'!$C$82:$AQ$96</definedName>
    <definedName name="_xlnm._FilterDatabase" localSheetId="1" hidden="1">'Strecha147a - Zateplení  ...'!$C$127:$K$239</definedName>
    <definedName name="_xlnm.Print_Area" localSheetId="1">'Strecha147a - Zateplení  ...'!$C$4:$J$76,'Strecha147a - Zateplení  ...'!$C$82:$J$111,'Strecha147a - Zateplení  ...'!$C$117:$K$239</definedName>
    <definedName name="_xlnm.Print_Titles" localSheetId="0">'Rekapitulace stavby'!$92:$92</definedName>
    <definedName name="_xlnm.Print_Titles" localSheetId="1">'Strecha147a - Zateplení  ...'!$127:$127</definedName>
  </definedNames>
  <calcPr fullCalcOnLoad="1"/>
</workbook>
</file>

<file path=xl/sharedStrings.xml><?xml version="1.0" encoding="utf-8"?>
<sst xmlns="http://schemas.openxmlformats.org/spreadsheetml/2006/main" count="1678" uniqueCount="477">
  <si>
    <t>Export Komplet</t>
  </si>
  <si>
    <t/>
  </si>
  <si>
    <t>2.0</t>
  </si>
  <si>
    <t>ZAMOK</t>
  </si>
  <si>
    <t>False</t>
  </si>
  <si>
    <t>{fdff32cc-992d-4ab0-aefc-7d303d25f6df}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</si>
  <si>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</si>
  <si>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</si>
  <si>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</si>
  <si>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</si>
  <si>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</si>
  <si>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</si>
  <si>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</si>
  <si>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</si>
  <si>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Strecha147a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</si>
  <si>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</si>
  <si>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</si>
  <si>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 ploché  střechy  č.p. 147 a</t>
  </si>
  <si>
    <t>KSO:</t>
  </si>
  <si>
    <t>CC-CZ:</t>
  </si>
  <si>
    <t>Místo:</t>
  </si>
  <si>
    <t>Český Těšín</t>
  </si>
  <si>
    <t>Datum:</t>
  </si>
  <si>
    <t>31. 10. 2022</t>
  </si>
  <si>
    <t>Zadavatel:</t>
  </si>
  <si>
    <t>IČ:</t>
  </si>
  <si>
    <t>Město  Český Těšín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</si>
  <si>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</si>
  <si>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</si>
  <si>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</si>
  <si>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</si>
  <si>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</si>
  <si>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</si>
  <si>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</si>
  <si>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</si>
  <si>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</si>
  <si>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</si>
  <si>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</si>
  <si>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</si>
  <si>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</si>
  <si>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</si>
  <si>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</si>
  <si>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</si>
  <si>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</si>
  <si>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</si>
  <si>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</si>
  <si>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</si>
  <si>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</si>
  <si>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</si>
  <si>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</si>
  <si>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</si>
  <si>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</si>
  <si>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</si>
  <si>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</si>
  <si>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</si>
  <si>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</si>
  <si>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</si>
  <si>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</si>
  <si>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</si>
  <si>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</si>
  <si>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</si>
  <si>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</si>
  <si>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</si>
  <si>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</si>
  <si>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</si>
  <si>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</si>
  <si>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</si>
  <si>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</si>
  <si>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</si>
  <si>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</si>
  <si>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</si>
  <si>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</si>
  <si>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</si>
  <si>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</si>
  <si>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</si>
  <si>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</si>
  <si>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</si>
  <si>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</si>
  <si>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</si>
  <si>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</si>
  <si>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</si>
  <si>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</si>
  <si>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</si>
  <si>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</si>
  <si>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</si>
  <si>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</si>
  <si>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</si>
  <si>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</si>
  <si>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</si>
  <si>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</si>
  <si>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</si>
  <si>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</si>
  <si>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</si>
  <si>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</si>
  <si>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</si>
  <si>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</si>
  <si>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</si>
  <si>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</si>
  <si>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</si>
  <si>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</si>
  <si>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</si>
  <si>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</si>
  <si>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</si>
  <si>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</si>
  <si>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</si>
  <si>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</si>
  <si>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</si>
  <si>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</si>
  <si>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</si>
  <si>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</si>
  <si>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</si>
  <si>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</si>
  <si>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</si>
  <si>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</si>
  <si>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</si>
  <si>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</si>
  <si>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</si>
  <si>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</si>
  <si>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</si>
  <si>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</si>
  <si>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</si>
  <si>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</si>
  <si>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</si>
  <si>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</si>
  <si>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</si>
  <si>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622325103</t>
  </si>
  <si>
    <t>Oprava vnější vápenocementové hladké omítky složitosti 1 stěn v rozsahu přes 30 do 50 %</t>
  </si>
  <si>
    <t>m2</t>
  </si>
  <si>
    <t>CS ÚRS 2022 02</t>
  </si>
  <si>
    <t>4</t>
  </si>
  <si>
    <t>-1167495446</t>
  </si>
  <si>
    <t>VV</t>
  </si>
  <si>
    <t>236*0,5</t>
  </si>
  <si>
    <t>632450122</t>
  </si>
  <si>
    <t>Vyrovnávací cementový potěr tl přes 20 do 30 mm ze suchých směsí provedený v pásu</t>
  </si>
  <si>
    <t>1762494886</t>
  </si>
  <si>
    <t>3</t>
  </si>
  <si>
    <t>632451435</t>
  </si>
  <si>
    <t>Potěr pískocementový tl přes 20 do 30 mm tř. C 20 běžný</t>
  </si>
  <si>
    <t>464785465</t>
  </si>
  <si>
    <t>"30% plochy"</t>
  </si>
  <si>
    <t>726*0,3</t>
  </si>
  <si>
    <t>9</t>
  </si>
  <si>
    <t>Ostatní konstrukce a práce, bourání</t>
  </si>
  <si>
    <t>949101112</t>
  </si>
  <si>
    <t>Lešení pomocné pro objekty pozemních staveb s lešeňovou podlahou v přes 1,9 do 3,5 m zatížení do 150 kg/m2</t>
  </si>
  <si>
    <t>703436306</t>
  </si>
  <si>
    <t>5</t>
  </si>
  <si>
    <t>952902501</t>
  </si>
  <si>
    <t>Čištění střešních nebo nadstřešních konstrukcí plochých střech budov</t>
  </si>
  <si>
    <t>1198301028</t>
  </si>
  <si>
    <t>965045113</t>
  </si>
  <si>
    <t>Bourání potěrů cementových nebo pískocementových tl do 50 mm pl přes 4 m2</t>
  </si>
  <si>
    <t>1342040091</t>
  </si>
  <si>
    <t>7</t>
  </si>
  <si>
    <t>978015361</t>
  </si>
  <si>
    <t>Otlučení (osekání) vnější vápenné nebo vápenocementové omítky stupně členitosti 1 a 2 v rozsahu přes 40 do 50 %</t>
  </si>
  <si>
    <t>-187726259</t>
  </si>
  <si>
    <t>997</t>
  </si>
  <si>
    <t>Přesun sutě</t>
  </si>
  <si>
    <t>8</t>
  </si>
  <si>
    <t>997013212</t>
  </si>
  <si>
    <t>Vnitrostaveništní doprava suti a vybouraných hmot pro budovy v přes 6 do 9 m ručně</t>
  </si>
  <si>
    <t>t</t>
  </si>
  <si>
    <t>-1710936212</t>
  </si>
  <si>
    <t>997013219</t>
  </si>
  <si>
    <t>Příplatek k vnitrostaveništní dopravě suti a vybouraných hmot za zvětšenou dopravu suti ZKD 10 m</t>
  </si>
  <si>
    <t>662453957</t>
  </si>
  <si>
    <t>50,987*5 'Přepočtené koeficientem množství</t>
  </si>
  <si>
    <t>10</t>
  </si>
  <si>
    <t>997013501</t>
  </si>
  <si>
    <t>Odvoz suti a vybouraných hmot na skládku nebo meziskládku do 1 km se složením</t>
  </si>
  <si>
    <t>2040537543</t>
  </si>
  <si>
    <t>11</t>
  </si>
  <si>
    <t>997013509</t>
  </si>
  <si>
    <t>Příplatek k odvozu suti a vybouraných hmot na skládku ZKD 1 km přes 1 km</t>
  </si>
  <si>
    <t>1768188682</t>
  </si>
  <si>
    <t>50,987*24 'Přepočtené koeficientem množství</t>
  </si>
  <si>
    <t>12</t>
  </si>
  <si>
    <t>997013645</t>
  </si>
  <si>
    <t>Poplatek za uložení na skládce (skládkovné) odpadu asfaltového bez dehtu kód odpadu 17 03 02</t>
  </si>
  <si>
    <t>-1332307116</t>
  </si>
  <si>
    <t>998</t>
  </si>
  <si>
    <t>Přesun hmot</t>
  </si>
  <si>
    <t>13</t>
  </si>
  <si>
    <t>998018002</t>
  </si>
  <si>
    <t>Přesun hmot ruční pro budovy v přes 6 do 12 m</t>
  </si>
  <si>
    <t>902023519</t>
  </si>
  <si>
    <t>14</t>
  </si>
  <si>
    <t>998018011</t>
  </si>
  <si>
    <t>Příplatek k ručnímu přesunu hmot pro budovy za zvětšený přesun ZKD 100 m</t>
  </si>
  <si>
    <t>-1867284002</t>
  </si>
  <si>
    <t>PSV</t>
  </si>
  <si>
    <t>Práce a dodávky PSV</t>
  </si>
  <si>
    <t>712</t>
  </si>
  <si>
    <t>Povlakové krytiny</t>
  </si>
  <si>
    <t>712311101</t>
  </si>
  <si>
    <t>Provedení povlakové krytiny střech do 10° za studena lakem penetračním nebo asfaltovým</t>
  </si>
  <si>
    <t>16</t>
  </si>
  <si>
    <t>-760019906</t>
  </si>
  <si>
    <t>M</t>
  </si>
  <si>
    <t>11163150</t>
  </si>
  <si>
    <t>lak penetrační asfaltový</t>
  </si>
  <si>
    <t>32</t>
  </si>
  <si>
    <t>1100667698</t>
  </si>
  <si>
    <t>891,2*0,0004 'Přepočtené koeficientem množství</t>
  </si>
  <si>
    <t>17</t>
  </si>
  <si>
    <t>712340833</t>
  </si>
  <si>
    <t>Odstranění povlakové krytiny střech do 10° z pásů NAIP přitavených v plné ploše třívrstvé</t>
  </si>
  <si>
    <t>-1059302586</t>
  </si>
  <si>
    <t>18</t>
  </si>
  <si>
    <t>712340834</t>
  </si>
  <si>
    <t>Příplatek k odstranění povlakové krytiny střech do 10° z pásů NAIP přitavených v plné ploše ZKD vrstvu</t>
  </si>
  <si>
    <t>1873299664</t>
  </si>
  <si>
    <t>726*3 'Přepočtené koeficientem množství</t>
  </si>
  <si>
    <t>19</t>
  </si>
  <si>
    <t>712341559</t>
  </si>
  <si>
    <t>Provedení povlakové krytiny střech do 10° pásy NAIP přitavením v plné ploše</t>
  </si>
  <si>
    <t>675714688</t>
  </si>
  <si>
    <t>20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</si>
  <si>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</si>
  <si>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</si>
  <si>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505628425</t>
  </si>
  <si>
    <t>891,2*1,1655 'Přepočtené koeficientem množství</t>
  </si>
  <si>
    <t>712361801</t>
  </si>
  <si>
    <t>Odstranění povlakové krytiny střech do 10° z fólií položených volně</t>
  </si>
  <si>
    <t>-1238364840</t>
  </si>
  <si>
    <t>22</t>
  </si>
  <si>
    <t>712363352</t>
  </si>
  <si>
    <t>Povlakové krytiny střech do 10° z tvarovaných poplastovaných lišt délky 2 m koutová lišta vnitřní rš 100 mm</t>
  </si>
  <si>
    <t>m</t>
  </si>
  <si>
    <t>-765155810</t>
  </si>
  <si>
    <t>23</t>
  </si>
  <si>
    <t>712363353</t>
  </si>
  <si>
    <t>Povlakové krytiny střech do 10° z tvarovaných poplastovaných lišt délky 2 m koutová lišta vnější rš 100 mm</t>
  </si>
  <si>
    <t>247291155</t>
  </si>
  <si>
    <t>24</t>
  </si>
  <si>
    <t>712363354</t>
  </si>
  <si>
    <t>Povlakové krytiny střech do 10° z tvarovaných poplastovaných lišt délky 2 m stěnová lišta vyhnutá rš 70 mm</t>
  </si>
  <si>
    <t>-1762698433</t>
  </si>
  <si>
    <t>25</t>
  </si>
  <si>
    <t>712363358</t>
  </si>
  <si>
    <t>Povlakové krytiny střech do 10° z tvarovaných poplastovaných lišt délky 2 m závětrná lišta rš 250 mm</t>
  </si>
  <si>
    <t>-1578840679</t>
  </si>
  <si>
    <t>26</t>
  </si>
  <si>
    <t>712363605</t>
  </si>
  <si>
    <t>Provedení povlak krytiny mechanicky kotvenou do betonu TI tl přes 240 mm krajní pole, budova v do 18 m</t>
  </si>
  <si>
    <t>-1494227864</t>
  </si>
  <si>
    <t>27</t>
  </si>
  <si>
    <t>28329020</t>
  </si>
  <si>
    <t>fólie hydroizolační střešní TPO (FPO), mechanicky kotvená tl 1,5mm</t>
  </si>
  <si>
    <t>1950799199</t>
  </si>
  <si>
    <t>912,2*1,1655</t>
  </si>
  <si>
    <t>28</t>
  </si>
  <si>
    <t>712391171</t>
  </si>
  <si>
    <t>Provedení povlakové krytiny střech do 10° podkladní textilní vrstvy</t>
  </si>
  <si>
    <t>533720796</t>
  </si>
  <si>
    <t>29</t>
  </si>
  <si>
    <t>69311068</t>
  </si>
  <si>
    <t>geotextilie netkaná separační, ochranná, filtrační, drenážní PP 300g/m2</t>
  </si>
  <si>
    <t>-1003362810</t>
  </si>
  <si>
    <t>912,2*1,155 'Přepočtené koeficientem množství</t>
  </si>
  <si>
    <t>30</t>
  </si>
  <si>
    <t>998712102</t>
  </si>
  <si>
    <t>Přesun hmot tonážní tonážní pro krytiny povlakové v objektech v přes 6 do 12 m</t>
  </si>
  <si>
    <t>1856464287</t>
  </si>
  <si>
    <t>31</t>
  </si>
  <si>
    <t>998712181</t>
  </si>
  <si>
    <t>Příplatek k přesunu hmot tonážní 712 prováděný bez použití mechanizace</t>
  </si>
  <si>
    <t>1754949701</t>
  </si>
  <si>
    <t>998712194</t>
  </si>
  <si>
    <t>Příplatek k přesunu hmot tonážní 712 za zvětšený přesun do 1000 m</t>
  </si>
  <si>
    <t>-1510325703</t>
  </si>
  <si>
    <t>713</t>
  </si>
  <si>
    <t>Izolace tepelné</t>
  </si>
  <si>
    <t>33</t>
  </si>
  <si>
    <t>713131143</t>
  </si>
  <si>
    <t>Montáž izolace tepelné stěn a základů lepením celoplošně v kombinaci s mechanickým kotvením rohoží, pásů, dílců, desek</t>
  </si>
  <si>
    <t>-871647165</t>
  </si>
  <si>
    <t>34</t>
  </si>
  <si>
    <t>28372300</t>
  </si>
  <si>
    <t>deska EPS 100 pro konstrukce s běžným zatížením λ=0,037</t>
  </si>
  <si>
    <t>m3</t>
  </si>
  <si>
    <t>-651278533</t>
  </si>
  <si>
    <t>236*0,5*0,1*1,05</t>
  </si>
  <si>
    <t>35</t>
  </si>
  <si>
    <t>713140822</t>
  </si>
  <si>
    <t>Odstranění tepelné izolace střech nadstřešní volně kladené z polystyrenu nasáklého vodou tl do 100 mm - dřevotříska 2mm + 50mmEPS</t>
  </si>
  <si>
    <t>-1601006278</t>
  </si>
  <si>
    <t>36</t>
  </si>
  <si>
    <t>713140852</t>
  </si>
  <si>
    <t>Odstranění tepelné izolace střech nadstřešní lepené z vláknitých materiálů nasáklých vodou tl do 100 mm - heraklit 25mm</t>
  </si>
  <si>
    <t>-1532501454</t>
  </si>
  <si>
    <t>37</t>
  </si>
  <si>
    <t>713141136</t>
  </si>
  <si>
    <t>Montáž izolace tepelné střech plochých lepené za studena nízkoexpanzní (PUR) pěnou 1 vrstva desek</t>
  </si>
  <si>
    <t>120721719</t>
  </si>
  <si>
    <t>38</t>
  </si>
  <si>
    <t>1720081828</t>
  </si>
  <si>
    <t>726*0,22*1,02</t>
  </si>
  <si>
    <t>39</t>
  </si>
  <si>
    <t>713141336</t>
  </si>
  <si>
    <t>Montáž izolace tepelné střech plochých lepené za studena nízkoexpanzní (PUR) pěnou, spádová vrstva</t>
  </si>
  <si>
    <t>321796588</t>
  </si>
  <si>
    <t>40</t>
  </si>
  <si>
    <t>28376141</t>
  </si>
  <si>
    <t>klín izolační EPS 100 spád do 5%</t>
  </si>
  <si>
    <t>998826720</t>
  </si>
  <si>
    <t>726*(0,02+0,22)*0,5*1,3*1,02</t>
  </si>
  <si>
    <t>41</t>
  </si>
  <si>
    <t>713141358</t>
  </si>
  <si>
    <t>Montáž spádové izolace na zhlaví atiky š do 500 mm ukotvené šrouby</t>
  </si>
  <si>
    <t>-25279786</t>
  </si>
  <si>
    <t>42</t>
  </si>
  <si>
    <t>-1686083697</t>
  </si>
  <si>
    <t>236*0,3*0,05</t>
  </si>
  <si>
    <t>43</t>
  </si>
  <si>
    <t>998713102</t>
  </si>
  <si>
    <t>Přesun hmot tonážní pro izolace tepelné v objektech v přes 6 do 12 m</t>
  </si>
  <si>
    <t>1827784759</t>
  </si>
  <si>
    <t>44</t>
  </si>
  <si>
    <t>998713181</t>
  </si>
  <si>
    <t>Příplatek k přesunu hmot tonážní 713 prováděný bez použití mechanizace</t>
  </si>
  <si>
    <t>645813426</t>
  </si>
  <si>
    <t>45</t>
  </si>
  <si>
    <t>998713194</t>
  </si>
  <si>
    <t>Příplatek k přesunu hmot tonážní 713 za zvětšený přesun do 1000 m</t>
  </si>
  <si>
    <t>-1280223971</t>
  </si>
  <si>
    <t>721</t>
  </si>
  <si>
    <t>Zdravotechnika - vnitřní kanalizace</t>
  </si>
  <si>
    <t>46</t>
  </si>
  <si>
    <t>721210823</t>
  </si>
  <si>
    <t>Demontáž vpustí střešních DN 125</t>
  </si>
  <si>
    <t>kus</t>
  </si>
  <si>
    <t>1280291852</t>
  </si>
  <si>
    <t>47</t>
  </si>
  <si>
    <t>721239114</t>
  </si>
  <si>
    <t>Montáž střešního vtoku svislý odtok do DN 160 ostatní typ</t>
  </si>
  <si>
    <t>-1710058357</t>
  </si>
  <si>
    <t>48</t>
  </si>
  <si>
    <t>56231115</t>
  </si>
  <si>
    <t>vtok střešní svislý s manžetou pro PVC-P izolaci pochůzných střech DN 125</t>
  </si>
  <si>
    <t>-1035494565</t>
  </si>
  <si>
    <t>49</t>
  </si>
  <si>
    <t>56231115.1</t>
  </si>
  <si>
    <t>nástavec pro  vtok střešní svislý s manžetou pro PVC-P izolaci pochůzných střech DN 125</t>
  </si>
  <si>
    <t>-262213892</t>
  </si>
  <si>
    <t>50</t>
  </si>
  <si>
    <t>998721102</t>
  </si>
  <si>
    <t>Přesun hmot tonážní pro vnitřní kanalizace v objektech v přes 6 do 12 m</t>
  </si>
  <si>
    <t>-527852277</t>
  </si>
  <si>
    <t>51</t>
  </si>
  <si>
    <t>998721181</t>
  </si>
  <si>
    <t>Příplatek k přesunu hmot tonážní 721 prováděný bez použití mechanizace</t>
  </si>
  <si>
    <t>-183772542</t>
  </si>
  <si>
    <t>52</t>
  </si>
  <si>
    <t>998721194</t>
  </si>
  <si>
    <t>Příplatek k přesunu hmot tonážní 721 za zvětšený přesun do 1000 m</t>
  </si>
  <si>
    <t>42123115</t>
  </si>
  <si>
    <t>741</t>
  </si>
  <si>
    <t>Elektroinstalace - silnoproud</t>
  </si>
  <si>
    <t>53</t>
  </si>
  <si>
    <t>741420001</t>
  </si>
  <si>
    <t>Montáž drát nebo lano hromosvodné svodové D do 10 mm s podpěrou</t>
  </si>
  <si>
    <t>-1844838011</t>
  </si>
  <si>
    <t>54</t>
  </si>
  <si>
    <t>35441072</t>
  </si>
  <si>
    <t>drát D 8mm FeZn pro hromosvod</t>
  </si>
  <si>
    <t>kg</t>
  </si>
  <si>
    <t>-1613030924</t>
  </si>
  <si>
    <t>320*0,4*1,05</t>
  </si>
  <si>
    <t>55</t>
  </si>
  <si>
    <t>35441550</t>
  </si>
  <si>
    <t>podpěra vedení FeZn na lepenkovou a vláknocementovou krytinu 100mm</t>
  </si>
  <si>
    <t>999055610</t>
  </si>
  <si>
    <t>56</t>
  </si>
  <si>
    <t>35441415</t>
  </si>
  <si>
    <t>podpěra vedení FeZn do zdiva 150mm</t>
  </si>
  <si>
    <t>505794791</t>
  </si>
  <si>
    <t>57</t>
  </si>
  <si>
    <t>741420024</t>
  </si>
  <si>
    <t>Montáž svorka hromosvodná na konstrukce</t>
  </si>
  <si>
    <t>-978077575</t>
  </si>
  <si>
    <t>58</t>
  </si>
  <si>
    <t>35441895</t>
  </si>
  <si>
    <t>svorka připojovací k připojení kovových částí</t>
  </si>
  <si>
    <t>1346769699</t>
  </si>
  <si>
    <t>59</t>
  </si>
  <si>
    <t>35441885</t>
  </si>
  <si>
    <t>svorka spojovací pro lano D 8-10mm</t>
  </si>
  <si>
    <t>-102754629</t>
  </si>
  <si>
    <t>60</t>
  </si>
  <si>
    <t>35441875</t>
  </si>
  <si>
    <t>svorka křížová pro vodič D 6-10mm</t>
  </si>
  <si>
    <t>1579340443</t>
  </si>
  <si>
    <t>61</t>
  </si>
  <si>
    <t>35441996</t>
  </si>
  <si>
    <t>svorka odbočovací a spojovací pro spojování kruhových a páskových vodičů, FeZn</t>
  </si>
  <si>
    <t>992465293</t>
  </si>
  <si>
    <t>62</t>
  </si>
  <si>
    <t>35431015</t>
  </si>
  <si>
    <t>svorka uzemnění FeZn zkušební, spoj hromosvod/uzemnění</t>
  </si>
  <si>
    <t>-77356697</t>
  </si>
  <si>
    <t>63</t>
  </si>
  <si>
    <t>741820001</t>
  </si>
  <si>
    <t>Měření zemních odporů zemniče</t>
  </si>
  <si>
    <t>-1908939014</t>
  </si>
  <si>
    <t>64</t>
  </si>
  <si>
    <t>998741102</t>
  </si>
  <si>
    <t>Přesun hmot tonážní pro silnoproud v objektech v přes 6 do 12 m</t>
  </si>
  <si>
    <t>680299956</t>
  </si>
  <si>
    <t>65</t>
  </si>
  <si>
    <t>998741181</t>
  </si>
  <si>
    <t>Příplatek k přesunu hmot tonážní 741 prováděný bez použití mechanizace</t>
  </si>
  <si>
    <t>131421280</t>
  </si>
  <si>
    <t>66</t>
  </si>
  <si>
    <t>998741194</t>
  </si>
  <si>
    <t>Příplatek k přesunu hmot tonážní 741 za zvětšený přesun do 1000 m</t>
  </si>
  <si>
    <t>-1931583922</t>
  </si>
  <si>
    <t>762</t>
  </si>
  <si>
    <t>Konstrukce tesařské</t>
  </si>
  <si>
    <t>67</t>
  </si>
  <si>
    <t>762361312</t>
  </si>
  <si>
    <t>Konstrukční a vyrovnávací vrstva pod klempířské prvky (atiky) z desek dřevoštěpkových tl 22 mm</t>
  </si>
  <si>
    <t>1654232081</t>
  </si>
  <si>
    <t>94,4</t>
  </si>
  <si>
    <t>68</t>
  </si>
  <si>
    <t>60621149.1</t>
  </si>
  <si>
    <t>příplatek -  překližka vodovzdorná hladká/hladká bříza tl 21mm</t>
  </si>
  <si>
    <t>1102028649</t>
  </si>
  <si>
    <t>94,4*1,3 'Přepočtené koeficientem množství</t>
  </si>
  <si>
    <t>69</t>
  </si>
  <si>
    <t>998762102</t>
  </si>
  <si>
    <t>Přesun hmot tonážní pro kce tesařské v objektech v přes 6 do 12 m</t>
  </si>
  <si>
    <t>1429778450</t>
  </si>
  <si>
    <t>70</t>
  </si>
  <si>
    <t>998762181</t>
  </si>
  <si>
    <t>Příplatek k přesunu hmot tonážní 762 prováděný bez použití mechanizace</t>
  </si>
  <si>
    <t>-1456910236</t>
  </si>
  <si>
    <t>71</t>
  </si>
  <si>
    <t>998762194</t>
  </si>
  <si>
    <t>Příplatek k přesunu hmot tonážní 762 za zvětšený přesun do 1000 m</t>
  </si>
  <si>
    <t>-1091682757</t>
  </si>
  <si>
    <t>764</t>
  </si>
  <si>
    <t>Konstrukce klempířské</t>
  </si>
  <si>
    <t>72</t>
  </si>
  <si>
    <t>764002841</t>
  </si>
  <si>
    <t>Demontáž oplechování horních ploch zdí a nadezdívek do suti</t>
  </si>
  <si>
    <t>359481522</t>
  </si>
  <si>
    <t>73</t>
  </si>
  <si>
    <t>764002871</t>
  </si>
  <si>
    <t>Demontáž lemování zdí do suti</t>
  </si>
  <si>
    <t>-652945152</t>
  </si>
  <si>
    <t>VRN</t>
  </si>
  <si>
    <t>Vedlejší rozpočtové náklady</t>
  </si>
  <si>
    <t>VRN1</t>
  </si>
  <si>
    <t>Průzkumné, geodetické a projektové práce</t>
  </si>
  <si>
    <t>74</t>
  </si>
  <si>
    <t>013254000</t>
  </si>
  <si>
    <t>Dokumentace skutečného provedení stavby</t>
  </si>
  <si>
    <t>kpl</t>
  </si>
  <si>
    <t>1024</t>
  </si>
  <si>
    <t>-1756004263</t>
  </si>
  <si>
    <t>VRN3</t>
  </si>
  <si>
    <t>Zařízení staveniště</t>
  </si>
  <si>
    <t>75</t>
  </si>
  <si>
    <t>030001000</t>
  </si>
  <si>
    <t>442321719</t>
  </si>
  <si>
    <t>76</t>
  </si>
  <si>
    <t>034002000</t>
  </si>
  <si>
    <t>Zabezpečení staveniště</t>
  </si>
  <si>
    <t>1062368332</t>
  </si>
  <si>
    <t>VRN7</t>
  </si>
  <si>
    <t>Provozní vlivy</t>
  </si>
  <si>
    <t>77</t>
  </si>
  <si>
    <t>070001000</t>
  </si>
  <si>
    <t>4192498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</si>
</sst>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Strecha147a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 xml:space="preserve">Zateplení  ploché  střechy  č.p. 147 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Český Těšín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31. 10. 2022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Město  Český Těšín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 xml:space="preserve">Martin  Pniok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75</v>
      </c>
      <c r="BT94" s="116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0" s="7" customFormat="1" ht="24.75" customHeight="1">
      <c r="A95" s="117" t="s">
        <v>79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'Strecha147a - Zateplení  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'Strecha147a - Zateplení  ...'!P128</f>
        <v>0</v>
      </c>
      <c r="AV95" s="126">
        <f>'Strecha147a - Zateplení  ...'!J31</f>
        <v>0</v>
      </c>
      <c r="AW95" s="126">
        <f>'Strecha147a - Zateplení  ...'!J32</f>
        <v>0</v>
      </c>
      <c r="AX95" s="126">
        <f>'Strecha147a - Zateplení  ...'!J33</f>
        <v>0</v>
      </c>
      <c r="AY95" s="126">
        <f>'Strecha147a - Zateplení  ...'!J34</f>
        <v>0</v>
      </c>
      <c r="AZ95" s="126">
        <f>'Strecha147a - Zateplení  ...'!F31</f>
        <v>0</v>
      </c>
      <c r="BA95" s="126">
        <f>'Strecha147a - Zateplení  ...'!F32</f>
        <v>0</v>
      </c>
      <c r="BB95" s="126">
        <f>'Strecha147a - Zateplení  ...'!F33</f>
        <v>0</v>
      </c>
      <c r="BC95" s="126">
        <f>'Strecha147a - Zateplení  ...'!F34</f>
        <v>0</v>
      </c>
      <c r="BD95" s="128">
        <f>'Strecha147a - Zateplení  ...'!F35</f>
        <v>0</v>
      </c>
      <c r="BE95" s="7"/>
      <c r="BT95" s="129" t="s">
        <v>81</v>
      </c>
      <c r="BU95" s="129" t="s">
        <v>82</v>
      </c>
      <c r="BV95" s="129" t="s">
        <v>77</v>
      </c>
      <c r="BW95" s="129" t="s">
        <v>5</v>
      </c>
      <c r="BX95" s="129" t="s">
        <v>78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trecha147a - Zateplení 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83</v>
      </c>
    </row>
    <row r="4" spans="2:46" s="1" customFormat="1" ht="24.95" customHeight="1">
      <c r="B4" s="19"/>
      <c r="D4" s="132" t="s">
        <v>84</v>
      </c>
      <c r="L4" s="19"/>
      <c r="M4" s="133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stavby'!AN8</f>
        <v>31. 10. 2022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">
        <v>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6" t="s">
        <v>26</v>
      </c>
      <c r="F13" s="37"/>
      <c r="G13" s="37"/>
      <c r="H13" s="37"/>
      <c r="I13" s="134" t="s">
        <v>27</v>
      </c>
      <c r="J13" s="136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4" t="s">
        <v>28</v>
      </c>
      <c r="E15" s="37"/>
      <c r="F15" s="37"/>
      <c r="G15" s="37"/>
      <c r="H15" s="37"/>
      <c r="I15" s="134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4" t="s">
        <v>27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4" t="s">
        <v>30</v>
      </c>
      <c r="E18" s="37"/>
      <c r="F18" s="37"/>
      <c r="G18" s="37"/>
      <c r="H18" s="37"/>
      <c r="I18" s="134" t="s">
        <v>25</v>
      </c>
      <c r="J18" s="136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6" t="str">
        <f>IF('Rekapitulace stavby'!E17="","",'Rekapitulace stavby'!E17)</f>
        <v xml:space="preserve"> </v>
      </c>
      <c r="F19" s="37"/>
      <c r="G19" s="37"/>
      <c r="H19" s="37"/>
      <c r="I19" s="134" t="s">
        <v>27</v>
      </c>
      <c r="J19" s="136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4" t="s">
        <v>33</v>
      </c>
      <c r="E21" s="37"/>
      <c r="F21" s="37"/>
      <c r="G21" s="37"/>
      <c r="H21" s="37"/>
      <c r="I21" s="134" t="s">
        <v>25</v>
      </c>
      <c r="J21" s="136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6" t="s">
        <v>34</v>
      </c>
      <c r="F22" s="37"/>
      <c r="G22" s="37"/>
      <c r="H22" s="37"/>
      <c r="I22" s="134" t="s">
        <v>27</v>
      </c>
      <c r="J22" s="136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4" t="s">
        <v>35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3" t="s">
        <v>36</v>
      </c>
      <c r="E28" s="37"/>
      <c r="F28" s="37"/>
      <c r="G28" s="37"/>
      <c r="H28" s="37"/>
      <c r="I28" s="37"/>
      <c r="J28" s="144">
        <f>ROUND(J128,2)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5" t="s">
        <v>38</v>
      </c>
      <c r="G30" s="37"/>
      <c r="H30" s="37"/>
      <c r="I30" s="145" t="s">
        <v>37</v>
      </c>
      <c r="J30" s="145" t="s">
        <v>39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6" t="s">
        <v>40</v>
      </c>
      <c r="E31" s="134" t="s">
        <v>41</v>
      </c>
      <c r="F31" s="147">
        <f>ROUND((SUM(BE128:BE239)),2)</f>
        <v>0</v>
      </c>
      <c r="G31" s="37"/>
      <c r="H31" s="37"/>
      <c r="I31" s="148">
        <v>0.21</v>
      </c>
      <c r="J31" s="147">
        <f>ROUND(((SUM(BE128:BE239))*I31),2)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4" t="s">
        <v>42</v>
      </c>
      <c r="F32" s="147">
        <f>ROUND((SUM(BF128:BF239)),2)</f>
        <v>0</v>
      </c>
      <c r="G32" s="37"/>
      <c r="H32" s="37"/>
      <c r="I32" s="148">
        <v>0.15</v>
      </c>
      <c r="J32" s="147">
        <f>ROUND(((SUM(BF128:BF239))*I32),2)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4" t="s">
        <v>43</v>
      </c>
      <c r="F33" s="147">
        <f>ROUND((SUM(BG128:BG239)),2)</f>
        <v>0</v>
      </c>
      <c r="G33" s="37"/>
      <c r="H33" s="37"/>
      <c r="I33" s="148">
        <v>0.21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44</v>
      </c>
      <c r="F34" s="147">
        <f>ROUND((SUM(BH128:BH239)),2)</f>
        <v>0</v>
      </c>
      <c r="G34" s="37"/>
      <c r="H34" s="37"/>
      <c r="I34" s="148">
        <v>0.15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4" t="s">
        <v>45</v>
      </c>
      <c r="F35" s="147">
        <f>ROUND((SUM(BI128:BI239)),2)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9"/>
      <c r="D37" s="150" t="s">
        <v>46</v>
      </c>
      <c r="E37" s="151"/>
      <c r="F37" s="151"/>
      <c r="G37" s="152" t="s">
        <v>47</v>
      </c>
      <c r="H37" s="153" t="s">
        <v>48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6" t="s">
        <v>49</v>
      </c>
      <c r="E50" s="157"/>
      <c r="F50" s="157"/>
      <c r="G50" s="156" t="s">
        <v>50</v>
      </c>
      <c r="H50" s="157"/>
      <c r="I50" s="157"/>
      <c r="J50" s="157"/>
      <c r="K50" s="157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58" t="s">
        <v>51</v>
      </c>
      <c r="E61" s="159"/>
      <c r="F61" s="160" t="s">
        <v>52</v>
      </c>
      <c r="G61" s="158" t="s">
        <v>51</v>
      </c>
      <c r="H61" s="159"/>
      <c r="I61" s="159"/>
      <c r="J61" s="161" t="s">
        <v>52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6" t="s">
        <v>53</v>
      </c>
      <c r="E65" s="162"/>
      <c r="F65" s="162"/>
      <c r="G65" s="156" t="s">
        <v>54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58" t="s">
        <v>51</v>
      </c>
      <c r="E76" s="159"/>
      <c r="F76" s="160" t="s">
        <v>52</v>
      </c>
      <c r="G76" s="158" t="s">
        <v>51</v>
      </c>
      <c r="H76" s="159"/>
      <c r="I76" s="159"/>
      <c r="J76" s="161" t="s">
        <v>52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 xml:space="preserve">Zateplení  ploché  střechy  č.p. 147 a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>Český Těšín</v>
      </c>
      <c r="G87" s="39"/>
      <c r="H87" s="39"/>
      <c r="I87" s="31" t="s">
        <v>22</v>
      </c>
      <c r="J87" s="78" t="str">
        <f>IF(J10="","",J10)</f>
        <v>31. 10. 2022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 xml:space="preserve">Město  Český Těšín</v>
      </c>
      <c r="G89" s="39"/>
      <c r="H89" s="39"/>
      <c r="I89" s="31" t="s">
        <v>30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28</v>
      </c>
      <c r="D90" s="39"/>
      <c r="E90" s="39"/>
      <c r="F90" s="26" t="str">
        <f>IF(E16="","",E16)</f>
        <v>Vyplň údaj</v>
      </c>
      <c r="G90" s="39"/>
      <c r="H90" s="39"/>
      <c r="I90" s="31" t="s">
        <v>33</v>
      </c>
      <c r="J90" s="35" t="str">
        <f>E22</f>
        <v xml:space="preserve">Martin  Pniok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7" t="s">
        <v>86</v>
      </c>
      <c r="D92" s="168"/>
      <c r="E92" s="168"/>
      <c r="F92" s="168"/>
      <c r="G92" s="168"/>
      <c r="H92" s="168"/>
      <c r="I92" s="168"/>
      <c r="J92" s="169" t="s">
        <v>87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0" t="s">
        <v>88</v>
      </c>
      <c r="D94" s="39"/>
      <c r="E94" s="39"/>
      <c r="F94" s="39"/>
      <c r="G94" s="39"/>
      <c r="H94" s="39"/>
      <c r="I94" s="39"/>
      <c r="J94" s="109">
        <f>J128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89</v>
      </c>
    </row>
    <row r="95" spans="1:31" s="9" customFormat="1" ht="24.95" customHeight="1">
      <c r="A95" s="9"/>
      <c r="B95" s="171"/>
      <c r="C95" s="172"/>
      <c r="D95" s="173" t="s">
        <v>90</v>
      </c>
      <c r="E95" s="174"/>
      <c r="F95" s="174"/>
      <c r="G95" s="174"/>
      <c r="H95" s="174"/>
      <c r="I95" s="174"/>
      <c r="J95" s="175">
        <f>J129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91</v>
      </c>
      <c r="E96" s="180"/>
      <c r="F96" s="180"/>
      <c r="G96" s="180"/>
      <c r="H96" s="180"/>
      <c r="I96" s="180"/>
      <c r="J96" s="181">
        <f>J130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7"/>
      <c r="C97" s="178"/>
      <c r="D97" s="179" t="s">
        <v>92</v>
      </c>
      <c r="E97" s="180"/>
      <c r="F97" s="180"/>
      <c r="G97" s="180"/>
      <c r="H97" s="180"/>
      <c r="I97" s="180"/>
      <c r="J97" s="181">
        <f>J137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7"/>
      <c r="C98" s="178"/>
      <c r="D98" s="179" t="s">
        <v>93</v>
      </c>
      <c r="E98" s="180"/>
      <c r="F98" s="180"/>
      <c r="G98" s="180"/>
      <c r="H98" s="180"/>
      <c r="I98" s="180"/>
      <c r="J98" s="181">
        <f>J142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7"/>
      <c r="C99" s="178"/>
      <c r="D99" s="179" t="s">
        <v>94</v>
      </c>
      <c r="E99" s="180"/>
      <c r="F99" s="180"/>
      <c r="G99" s="180"/>
      <c r="H99" s="180"/>
      <c r="I99" s="180"/>
      <c r="J99" s="181">
        <f>J150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1"/>
      <c r="C100" s="172"/>
      <c r="D100" s="173" t="s">
        <v>95</v>
      </c>
      <c r="E100" s="174"/>
      <c r="F100" s="174"/>
      <c r="G100" s="174"/>
      <c r="H100" s="174"/>
      <c r="I100" s="174"/>
      <c r="J100" s="175">
        <f>J153</f>
        <v>0</v>
      </c>
      <c r="K100" s="172"/>
      <c r="L100" s="17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77"/>
      <c r="C101" s="178"/>
      <c r="D101" s="179" t="s">
        <v>96</v>
      </c>
      <c r="E101" s="180"/>
      <c r="F101" s="180"/>
      <c r="G101" s="180"/>
      <c r="H101" s="180"/>
      <c r="I101" s="180"/>
      <c r="J101" s="181">
        <f>J154</f>
        <v>0</v>
      </c>
      <c r="K101" s="178"/>
      <c r="L101" s="18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7"/>
      <c r="C102" s="178"/>
      <c r="D102" s="179" t="s">
        <v>97</v>
      </c>
      <c r="E102" s="180"/>
      <c r="F102" s="180"/>
      <c r="G102" s="180"/>
      <c r="H102" s="180"/>
      <c r="I102" s="180"/>
      <c r="J102" s="181">
        <f>J178</f>
        <v>0</v>
      </c>
      <c r="K102" s="178"/>
      <c r="L102" s="18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7"/>
      <c r="C103" s="178"/>
      <c r="D103" s="179" t="s">
        <v>98</v>
      </c>
      <c r="E103" s="180"/>
      <c r="F103" s="180"/>
      <c r="G103" s="180"/>
      <c r="H103" s="180"/>
      <c r="I103" s="180"/>
      <c r="J103" s="181">
        <f>J197</f>
        <v>0</v>
      </c>
      <c r="K103" s="178"/>
      <c r="L103" s="18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7"/>
      <c r="C104" s="178"/>
      <c r="D104" s="179" t="s">
        <v>99</v>
      </c>
      <c r="E104" s="180"/>
      <c r="F104" s="180"/>
      <c r="G104" s="180"/>
      <c r="H104" s="180"/>
      <c r="I104" s="180"/>
      <c r="J104" s="181">
        <f>J205</f>
        <v>0</v>
      </c>
      <c r="K104" s="178"/>
      <c r="L104" s="18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7"/>
      <c r="C105" s="178"/>
      <c r="D105" s="179" t="s">
        <v>100</v>
      </c>
      <c r="E105" s="180"/>
      <c r="F105" s="180"/>
      <c r="G105" s="180"/>
      <c r="H105" s="180"/>
      <c r="I105" s="180"/>
      <c r="J105" s="181">
        <f>J221</f>
        <v>0</v>
      </c>
      <c r="K105" s="178"/>
      <c r="L105" s="18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7"/>
      <c r="C106" s="178"/>
      <c r="D106" s="179" t="s">
        <v>101</v>
      </c>
      <c r="E106" s="180"/>
      <c r="F106" s="180"/>
      <c r="G106" s="180"/>
      <c r="H106" s="180"/>
      <c r="I106" s="180"/>
      <c r="J106" s="181">
        <f>J229</f>
        <v>0</v>
      </c>
      <c r="K106" s="178"/>
      <c r="L106" s="18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1"/>
      <c r="C107" s="172"/>
      <c r="D107" s="173" t="s">
        <v>102</v>
      </c>
      <c r="E107" s="174"/>
      <c r="F107" s="174"/>
      <c r="G107" s="174"/>
      <c r="H107" s="174"/>
      <c r="I107" s="174"/>
      <c r="J107" s="175">
        <f>J232</f>
        <v>0</v>
      </c>
      <c r="K107" s="172"/>
      <c r="L107" s="17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77"/>
      <c r="C108" s="178"/>
      <c r="D108" s="179" t="s">
        <v>103</v>
      </c>
      <c r="E108" s="180"/>
      <c r="F108" s="180"/>
      <c r="G108" s="180"/>
      <c r="H108" s="180"/>
      <c r="I108" s="180"/>
      <c r="J108" s="181">
        <f>J233</f>
        <v>0</v>
      </c>
      <c r="K108" s="178"/>
      <c r="L108" s="18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7"/>
      <c r="C109" s="178"/>
      <c r="D109" s="179" t="s">
        <v>104</v>
      </c>
      <c r="E109" s="180"/>
      <c r="F109" s="180"/>
      <c r="G109" s="180"/>
      <c r="H109" s="180"/>
      <c r="I109" s="180"/>
      <c r="J109" s="181">
        <f>J235</f>
        <v>0</v>
      </c>
      <c r="K109" s="178"/>
      <c r="L109" s="18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7"/>
      <c r="C110" s="178"/>
      <c r="D110" s="179" t="s">
        <v>105</v>
      </c>
      <c r="E110" s="180"/>
      <c r="F110" s="180"/>
      <c r="G110" s="180"/>
      <c r="H110" s="180"/>
      <c r="I110" s="180"/>
      <c r="J110" s="181">
        <f>J238</f>
        <v>0</v>
      </c>
      <c r="K110" s="178"/>
      <c r="L110" s="18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pans="1:31" s="2" customFormat="1" ht="6.95" customHeight="1">
      <c r="A116" s="37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2" t="s">
        <v>106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E7</f>
        <v xml:space="preserve">Zateplení  ploché  střechy  č.p. 147 a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F10</f>
        <v>Český Těšín</v>
      </c>
      <c r="G122" s="39"/>
      <c r="H122" s="39"/>
      <c r="I122" s="31" t="s">
        <v>22</v>
      </c>
      <c r="J122" s="78" t="str">
        <f>IF(J10="","",J10)</f>
        <v>31. 10. 2022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E13</f>
        <v xml:space="preserve">Město  Český Těšín</v>
      </c>
      <c r="G124" s="39"/>
      <c r="H124" s="39"/>
      <c r="I124" s="31" t="s">
        <v>30</v>
      </c>
      <c r="J124" s="35" t="str">
        <f>E19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28</v>
      </c>
      <c r="D125" s="39"/>
      <c r="E125" s="39"/>
      <c r="F125" s="26" t="str">
        <f>IF(E16="","",E16)</f>
        <v>Vyplň údaj</v>
      </c>
      <c r="G125" s="39"/>
      <c r="H125" s="39"/>
      <c r="I125" s="31" t="s">
        <v>33</v>
      </c>
      <c r="J125" s="35" t="str">
        <f>E22</f>
        <v xml:space="preserve">Martin  Pniok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183"/>
      <c r="B127" s="184"/>
      <c r="C127" s="185" t="s">
        <v>107</v>
      </c>
      <c r="D127" s="186" t="s">
        <v>61</v>
      </c>
      <c r="E127" s="186" t="s">
        <v>57</v>
      </c>
      <c r="F127" s="186" t="s">
        <v>58</v>
      </c>
      <c r="G127" s="186" t="s">
        <v>108</v>
      </c>
      <c r="H127" s="186" t="s">
        <v>109</v>
      </c>
      <c r="I127" s="186" t="s">
        <v>110</v>
      </c>
      <c r="J127" s="186" t="s">
        <v>87</v>
      </c>
      <c r="K127" s="187" t="s">
        <v>111</v>
      </c>
      <c r="L127" s="188"/>
      <c r="M127" s="99" t="s">
        <v>1</v>
      </c>
      <c r="N127" s="100" t="s">
        <v>40</v>
      </c>
      <c r="O127" s="100" t="s">
        <v>112</v>
      </c>
      <c r="P127" s="100" t="s">
        <v>113</v>
      </c>
      <c r="Q127" s="100" t="s">
        <v>114</v>
      </c>
      <c r="R127" s="100" t="s">
        <v>115</v>
      </c>
      <c r="S127" s="100" t="s">
        <v>116</v>
      </c>
      <c r="T127" s="101" t="s">
        <v>117</v>
      </c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</row>
    <row r="128" spans="1:63" s="2" customFormat="1" ht="22.8" customHeight="1">
      <c r="A128" s="37"/>
      <c r="B128" s="38"/>
      <c r="C128" s="106" t="s">
        <v>118</v>
      </c>
      <c r="D128" s="39"/>
      <c r="E128" s="39"/>
      <c r="F128" s="39"/>
      <c r="G128" s="39"/>
      <c r="H128" s="39"/>
      <c r="I128" s="39"/>
      <c r="J128" s="189">
        <f>BK128</f>
        <v>0</v>
      </c>
      <c r="K128" s="39"/>
      <c r="L128" s="43"/>
      <c r="M128" s="102"/>
      <c r="N128" s="190"/>
      <c r="O128" s="103"/>
      <c r="P128" s="191">
        <f>P129+P153+P232</f>
        <v>0</v>
      </c>
      <c r="Q128" s="103"/>
      <c r="R128" s="191">
        <f>R129+R153+R232</f>
        <v>38.066945020000006</v>
      </c>
      <c r="S128" s="103"/>
      <c r="T128" s="192">
        <f>T129+T153+T232</f>
        <v>50.98687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75</v>
      </c>
      <c r="AU128" s="16" t="s">
        <v>89</v>
      </c>
      <c r="BK128" s="193">
        <f>BK129+BK153+BK232</f>
        <v>0</v>
      </c>
    </row>
    <row r="129" spans="1:63" s="12" customFormat="1" ht="25.9" customHeight="1">
      <c r="A129" s="12"/>
      <c r="B129" s="194"/>
      <c r="C129" s="195"/>
      <c r="D129" s="196" t="s">
        <v>75</v>
      </c>
      <c r="E129" s="197" t="s">
        <v>119</v>
      </c>
      <c r="F129" s="197" t="s">
        <v>120</v>
      </c>
      <c r="G129" s="195"/>
      <c r="H129" s="195"/>
      <c r="I129" s="198"/>
      <c r="J129" s="199">
        <f>BK129</f>
        <v>0</v>
      </c>
      <c r="K129" s="195"/>
      <c r="L129" s="200"/>
      <c r="M129" s="201"/>
      <c r="N129" s="202"/>
      <c r="O129" s="202"/>
      <c r="P129" s="203">
        <f>P130+P137+P142+P150</f>
        <v>0</v>
      </c>
      <c r="Q129" s="202"/>
      <c r="R129" s="203">
        <f>R130+R137+R142+R150</f>
        <v>19.832376000000004</v>
      </c>
      <c r="S129" s="202"/>
      <c r="T129" s="204">
        <f>T130+T137+T142+T150</f>
        <v>7.67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5" t="s">
        <v>81</v>
      </c>
      <c r="AT129" s="206" t="s">
        <v>75</v>
      </c>
      <c r="AU129" s="206" t="s">
        <v>76</v>
      </c>
      <c r="AY129" s="205" t="s">
        <v>121</v>
      </c>
      <c r="BK129" s="207">
        <f>BK130+BK137+BK142+BK150</f>
        <v>0</v>
      </c>
    </row>
    <row r="130" spans="1:63" s="12" customFormat="1" ht="22.8" customHeight="1">
      <c r="A130" s="12"/>
      <c r="B130" s="194"/>
      <c r="C130" s="195"/>
      <c r="D130" s="196" t="s">
        <v>75</v>
      </c>
      <c r="E130" s="208" t="s">
        <v>122</v>
      </c>
      <c r="F130" s="208" t="s">
        <v>123</v>
      </c>
      <c r="G130" s="195"/>
      <c r="H130" s="195"/>
      <c r="I130" s="198"/>
      <c r="J130" s="209">
        <f>BK130</f>
        <v>0</v>
      </c>
      <c r="K130" s="195"/>
      <c r="L130" s="200"/>
      <c r="M130" s="201"/>
      <c r="N130" s="202"/>
      <c r="O130" s="202"/>
      <c r="P130" s="203">
        <f>SUM(P131:P136)</f>
        <v>0</v>
      </c>
      <c r="Q130" s="202"/>
      <c r="R130" s="203">
        <f>SUM(R131:R136)</f>
        <v>19.811376000000003</v>
      </c>
      <c r="S130" s="202"/>
      <c r="T130" s="204">
        <f>SUM(T131:T136)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5" t="s">
        <v>81</v>
      </c>
      <c r="AT130" s="206" t="s">
        <v>75</v>
      </c>
      <c r="AU130" s="206" t="s">
        <v>81</v>
      </c>
      <c r="AY130" s="205" t="s">
        <v>121</v>
      </c>
      <c r="BK130" s="207">
        <f>SUM(BK131:BK136)</f>
        <v>0</v>
      </c>
    </row>
    <row r="131" spans="1:65" s="2" customFormat="1" ht="24.15" customHeight="1">
      <c r="A131" s="37"/>
      <c r="B131" s="38"/>
      <c r="C131" s="210" t="s">
        <v>81</v>
      </c>
      <c r="D131" s="210" t="s">
        <v>124</v>
      </c>
      <c r="E131" s="211" t="s">
        <v>125</v>
      </c>
      <c r="F131" s="212" t="s">
        <v>126</v>
      </c>
      <c r="G131" s="213" t="s">
        <v>127</v>
      </c>
      <c r="H131" s="214">
        <v>118</v>
      </c>
      <c r="I131" s="215"/>
      <c r="J131" s="216">
        <f>ROUND(I131*H131,2)</f>
        <v>0</v>
      </c>
      <c r="K131" s="212" t="s">
        <v>128</v>
      </c>
      <c r="L131" s="43"/>
      <c r="M131" s="217" t="s">
        <v>1</v>
      </c>
      <c r="N131" s="218" t="s">
        <v>41</v>
      </c>
      <c r="O131" s="90"/>
      <c r="P131" s="219">
        <f>O131*H131</f>
        <v>0</v>
      </c>
      <c r="Q131" s="219">
        <v>0.01899</v>
      </c>
      <c r="R131" s="219">
        <f>Q131*H131</f>
        <v>2.24082</v>
      </c>
      <c r="S131" s="219">
        <v>0</v>
      </c>
      <c r="T131" s="22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1" t="s">
        <v>129</v>
      </c>
      <c r="AT131" s="221" t="s">
        <v>124</v>
      </c>
      <c r="AU131" s="221" t="s">
        <v>83</v>
      </c>
      <c r="AY131" s="16" t="s">
        <v>121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6" t="s">
        <v>81</v>
      </c>
      <c r="BK131" s="222">
        <f>ROUND(I131*H131,2)</f>
        <v>0</v>
      </c>
      <c r="BL131" s="16" t="s">
        <v>129</v>
      </c>
      <c r="BM131" s="221" t="s">
        <v>130</v>
      </c>
    </row>
    <row r="132" spans="1:51" s="13" customFormat="1" ht="12">
      <c r="A132" s="13"/>
      <c r="B132" s="223"/>
      <c r="C132" s="224"/>
      <c r="D132" s="225" t="s">
        <v>131</v>
      </c>
      <c r="E132" s="226" t="s">
        <v>1</v>
      </c>
      <c r="F132" s="227" t="s">
        <v>132</v>
      </c>
      <c r="G132" s="224"/>
      <c r="H132" s="228">
        <v>118</v>
      </c>
      <c r="I132" s="229"/>
      <c r="J132" s="224"/>
      <c r="K132" s="224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131</v>
      </c>
      <c r="AU132" s="234" t="s">
        <v>83</v>
      </c>
      <c r="AV132" s="13" t="s">
        <v>83</v>
      </c>
      <c r="AW132" s="13" t="s">
        <v>32</v>
      </c>
      <c r="AX132" s="13" t="s">
        <v>81</v>
      </c>
      <c r="AY132" s="234" t="s">
        <v>121</v>
      </c>
    </row>
    <row r="133" spans="1:65" s="2" customFormat="1" ht="24.15" customHeight="1">
      <c r="A133" s="37"/>
      <c r="B133" s="38"/>
      <c r="C133" s="210" t="s">
        <v>83</v>
      </c>
      <c r="D133" s="210" t="s">
        <v>124</v>
      </c>
      <c r="E133" s="211" t="s">
        <v>133</v>
      </c>
      <c r="F133" s="212" t="s">
        <v>134</v>
      </c>
      <c r="G133" s="213" t="s">
        <v>127</v>
      </c>
      <c r="H133" s="214">
        <v>47.2</v>
      </c>
      <c r="I133" s="215"/>
      <c r="J133" s="216">
        <f>ROUND(I133*H133,2)</f>
        <v>0</v>
      </c>
      <c r="K133" s="212" t="s">
        <v>128</v>
      </c>
      <c r="L133" s="43"/>
      <c r="M133" s="217" t="s">
        <v>1</v>
      </c>
      <c r="N133" s="218" t="s">
        <v>41</v>
      </c>
      <c r="O133" s="90"/>
      <c r="P133" s="219">
        <f>O133*H133</f>
        <v>0</v>
      </c>
      <c r="Q133" s="219">
        <v>0.063</v>
      </c>
      <c r="R133" s="219">
        <f>Q133*H133</f>
        <v>2.9736000000000002</v>
      </c>
      <c r="S133" s="219">
        <v>0</v>
      </c>
      <c r="T133" s="22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1" t="s">
        <v>129</v>
      </c>
      <c r="AT133" s="221" t="s">
        <v>124</v>
      </c>
      <c r="AU133" s="221" t="s">
        <v>83</v>
      </c>
      <c r="AY133" s="16" t="s">
        <v>121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6" t="s">
        <v>81</v>
      </c>
      <c r="BK133" s="222">
        <f>ROUND(I133*H133,2)</f>
        <v>0</v>
      </c>
      <c r="BL133" s="16" t="s">
        <v>129</v>
      </c>
      <c r="BM133" s="221" t="s">
        <v>135</v>
      </c>
    </row>
    <row r="134" spans="1:65" s="2" customFormat="1" ht="24.15" customHeight="1">
      <c r="A134" s="37"/>
      <c r="B134" s="38"/>
      <c r="C134" s="210" t="s">
        <v>136</v>
      </c>
      <c r="D134" s="210" t="s">
        <v>124</v>
      </c>
      <c r="E134" s="211" t="s">
        <v>137</v>
      </c>
      <c r="F134" s="212" t="s">
        <v>138</v>
      </c>
      <c r="G134" s="213" t="s">
        <v>127</v>
      </c>
      <c r="H134" s="214">
        <v>217.8</v>
      </c>
      <c r="I134" s="215"/>
      <c r="J134" s="216">
        <f>ROUND(I134*H134,2)</f>
        <v>0</v>
      </c>
      <c r="K134" s="212" t="s">
        <v>128</v>
      </c>
      <c r="L134" s="43"/>
      <c r="M134" s="217" t="s">
        <v>1</v>
      </c>
      <c r="N134" s="218" t="s">
        <v>41</v>
      </c>
      <c r="O134" s="90"/>
      <c r="P134" s="219">
        <f>O134*H134</f>
        <v>0</v>
      </c>
      <c r="Q134" s="219">
        <v>0.06702</v>
      </c>
      <c r="R134" s="219">
        <f>Q134*H134</f>
        <v>14.596956</v>
      </c>
      <c r="S134" s="219">
        <v>0</v>
      </c>
      <c r="T134" s="22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1" t="s">
        <v>129</v>
      </c>
      <c r="AT134" s="221" t="s">
        <v>124</v>
      </c>
      <c r="AU134" s="221" t="s">
        <v>83</v>
      </c>
      <c r="AY134" s="16" t="s">
        <v>121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6" t="s">
        <v>81</v>
      </c>
      <c r="BK134" s="222">
        <f>ROUND(I134*H134,2)</f>
        <v>0</v>
      </c>
      <c r="BL134" s="16" t="s">
        <v>129</v>
      </c>
      <c r="BM134" s="221" t="s">
        <v>139</v>
      </c>
    </row>
    <row r="135" spans="1:51" s="14" customFormat="1" ht="12">
      <c r="A135" s="14"/>
      <c r="B135" s="235"/>
      <c r="C135" s="236"/>
      <c r="D135" s="225" t="s">
        <v>131</v>
      </c>
      <c r="E135" s="237" t="s">
        <v>1</v>
      </c>
      <c r="F135" s="238" t="s">
        <v>140</v>
      </c>
      <c r="G135" s="236"/>
      <c r="H135" s="237" t="s">
        <v>1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131</v>
      </c>
      <c r="AU135" s="244" t="s">
        <v>83</v>
      </c>
      <c r="AV135" s="14" t="s">
        <v>81</v>
      </c>
      <c r="AW135" s="14" t="s">
        <v>32</v>
      </c>
      <c r="AX135" s="14" t="s">
        <v>76</v>
      </c>
      <c r="AY135" s="244" t="s">
        <v>121</v>
      </c>
    </row>
    <row r="136" spans="1:51" s="13" customFormat="1" ht="12">
      <c r="A136" s="13"/>
      <c r="B136" s="223"/>
      <c r="C136" s="224"/>
      <c r="D136" s="225" t="s">
        <v>131</v>
      </c>
      <c r="E136" s="226" t="s">
        <v>1</v>
      </c>
      <c r="F136" s="227" t="s">
        <v>141</v>
      </c>
      <c r="G136" s="224"/>
      <c r="H136" s="228">
        <v>217.8</v>
      </c>
      <c r="I136" s="229"/>
      <c r="J136" s="224"/>
      <c r="K136" s="224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131</v>
      </c>
      <c r="AU136" s="234" t="s">
        <v>83</v>
      </c>
      <c r="AV136" s="13" t="s">
        <v>83</v>
      </c>
      <c r="AW136" s="13" t="s">
        <v>32</v>
      </c>
      <c r="AX136" s="13" t="s">
        <v>81</v>
      </c>
      <c r="AY136" s="234" t="s">
        <v>121</v>
      </c>
    </row>
    <row r="137" spans="1:63" s="12" customFormat="1" ht="22.8" customHeight="1">
      <c r="A137" s="12"/>
      <c r="B137" s="194"/>
      <c r="C137" s="195"/>
      <c r="D137" s="196" t="s">
        <v>75</v>
      </c>
      <c r="E137" s="208" t="s">
        <v>142</v>
      </c>
      <c r="F137" s="208" t="s">
        <v>143</v>
      </c>
      <c r="G137" s="195"/>
      <c r="H137" s="195"/>
      <c r="I137" s="198"/>
      <c r="J137" s="209">
        <f>BK137</f>
        <v>0</v>
      </c>
      <c r="K137" s="195"/>
      <c r="L137" s="200"/>
      <c r="M137" s="201"/>
      <c r="N137" s="202"/>
      <c r="O137" s="202"/>
      <c r="P137" s="203">
        <f>SUM(P138:P141)</f>
        <v>0</v>
      </c>
      <c r="Q137" s="202"/>
      <c r="R137" s="203">
        <f>SUM(R138:R141)</f>
        <v>0.021</v>
      </c>
      <c r="S137" s="202"/>
      <c r="T137" s="204">
        <f>SUM(T138:T141)</f>
        <v>7.67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5" t="s">
        <v>81</v>
      </c>
      <c r="AT137" s="206" t="s">
        <v>75</v>
      </c>
      <c r="AU137" s="206" t="s">
        <v>81</v>
      </c>
      <c r="AY137" s="205" t="s">
        <v>121</v>
      </c>
      <c r="BK137" s="207">
        <f>SUM(BK138:BK141)</f>
        <v>0</v>
      </c>
    </row>
    <row r="138" spans="1:65" s="2" customFormat="1" ht="37.8" customHeight="1">
      <c r="A138" s="37"/>
      <c r="B138" s="38"/>
      <c r="C138" s="210" t="s">
        <v>129</v>
      </c>
      <c r="D138" s="210" t="s">
        <v>124</v>
      </c>
      <c r="E138" s="211" t="s">
        <v>144</v>
      </c>
      <c r="F138" s="212" t="s">
        <v>145</v>
      </c>
      <c r="G138" s="213" t="s">
        <v>127</v>
      </c>
      <c r="H138" s="214">
        <v>100</v>
      </c>
      <c r="I138" s="215"/>
      <c r="J138" s="216">
        <f>ROUND(I138*H138,2)</f>
        <v>0</v>
      </c>
      <c r="K138" s="212" t="s">
        <v>128</v>
      </c>
      <c r="L138" s="43"/>
      <c r="M138" s="217" t="s">
        <v>1</v>
      </c>
      <c r="N138" s="218" t="s">
        <v>41</v>
      </c>
      <c r="O138" s="90"/>
      <c r="P138" s="219">
        <f>O138*H138</f>
        <v>0</v>
      </c>
      <c r="Q138" s="219">
        <v>0.00021</v>
      </c>
      <c r="R138" s="219">
        <f>Q138*H138</f>
        <v>0.021</v>
      </c>
      <c r="S138" s="219">
        <v>0</v>
      </c>
      <c r="T138" s="22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1" t="s">
        <v>129</v>
      </c>
      <c r="AT138" s="221" t="s">
        <v>124</v>
      </c>
      <c r="AU138" s="221" t="s">
        <v>83</v>
      </c>
      <c r="AY138" s="16" t="s">
        <v>121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6" t="s">
        <v>81</v>
      </c>
      <c r="BK138" s="222">
        <f>ROUND(I138*H138,2)</f>
        <v>0</v>
      </c>
      <c r="BL138" s="16" t="s">
        <v>129</v>
      </c>
      <c r="BM138" s="221" t="s">
        <v>146</v>
      </c>
    </row>
    <row r="139" spans="1:65" s="2" customFormat="1" ht="24.15" customHeight="1">
      <c r="A139" s="37"/>
      <c r="B139" s="38"/>
      <c r="C139" s="210" t="s">
        <v>147</v>
      </c>
      <c r="D139" s="210" t="s">
        <v>124</v>
      </c>
      <c r="E139" s="211" t="s">
        <v>148</v>
      </c>
      <c r="F139" s="212" t="s">
        <v>149</v>
      </c>
      <c r="G139" s="213" t="s">
        <v>127</v>
      </c>
      <c r="H139" s="214">
        <v>726</v>
      </c>
      <c r="I139" s="215"/>
      <c r="J139" s="216">
        <f>ROUND(I139*H139,2)</f>
        <v>0</v>
      </c>
      <c r="K139" s="212" t="s">
        <v>128</v>
      </c>
      <c r="L139" s="43"/>
      <c r="M139" s="217" t="s">
        <v>1</v>
      </c>
      <c r="N139" s="218" t="s">
        <v>41</v>
      </c>
      <c r="O139" s="90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1" t="s">
        <v>129</v>
      </c>
      <c r="AT139" s="221" t="s">
        <v>124</v>
      </c>
      <c r="AU139" s="221" t="s">
        <v>83</v>
      </c>
      <c r="AY139" s="16" t="s">
        <v>121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6" t="s">
        <v>81</v>
      </c>
      <c r="BK139" s="222">
        <f>ROUND(I139*H139,2)</f>
        <v>0</v>
      </c>
      <c r="BL139" s="16" t="s">
        <v>129</v>
      </c>
      <c r="BM139" s="221" t="s">
        <v>150</v>
      </c>
    </row>
    <row r="140" spans="1:65" s="2" customFormat="1" ht="24.15" customHeight="1">
      <c r="A140" s="37"/>
      <c r="B140" s="38"/>
      <c r="C140" s="210" t="s">
        <v>122</v>
      </c>
      <c r="D140" s="210" t="s">
        <v>124</v>
      </c>
      <c r="E140" s="211" t="s">
        <v>151</v>
      </c>
      <c r="F140" s="212" t="s">
        <v>152</v>
      </c>
      <c r="G140" s="213" t="s">
        <v>127</v>
      </c>
      <c r="H140" s="214">
        <v>47.2</v>
      </c>
      <c r="I140" s="215"/>
      <c r="J140" s="216">
        <f>ROUND(I140*H140,2)</f>
        <v>0</v>
      </c>
      <c r="K140" s="212" t="s">
        <v>128</v>
      </c>
      <c r="L140" s="43"/>
      <c r="M140" s="217" t="s">
        <v>1</v>
      </c>
      <c r="N140" s="218" t="s">
        <v>41</v>
      </c>
      <c r="O140" s="90"/>
      <c r="P140" s="219">
        <f>O140*H140</f>
        <v>0</v>
      </c>
      <c r="Q140" s="219">
        <v>0</v>
      </c>
      <c r="R140" s="219">
        <f>Q140*H140</f>
        <v>0</v>
      </c>
      <c r="S140" s="219">
        <v>0.09</v>
      </c>
      <c r="T140" s="220">
        <f>S140*H140</f>
        <v>4.248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1" t="s">
        <v>129</v>
      </c>
      <c r="AT140" s="221" t="s">
        <v>124</v>
      </c>
      <c r="AU140" s="221" t="s">
        <v>83</v>
      </c>
      <c r="AY140" s="16" t="s">
        <v>121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6" t="s">
        <v>81</v>
      </c>
      <c r="BK140" s="222">
        <f>ROUND(I140*H140,2)</f>
        <v>0</v>
      </c>
      <c r="BL140" s="16" t="s">
        <v>129</v>
      </c>
      <c r="BM140" s="221" t="s">
        <v>153</v>
      </c>
    </row>
    <row r="141" spans="1:65" s="2" customFormat="1" ht="37.8" customHeight="1">
      <c r="A141" s="37"/>
      <c r="B141" s="38"/>
      <c r="C141" s="210" t="s">
        <v>154</v>
      </c>
      <c r="D141" s="210" t="s">
        <v>124</v>
      </c>
      <c r="E141" s="211" t="s">
        <v>155</v>
      </c>
      <c r="F141" s="212" t="s">
        <v>156</v>
      </c>
      <c r="G141" s="213" t="s">
        <v>127</v>
      </c>
      <c r="H141" s="214">
        <v>118</v>
      </c>
      <c r="I141" s="215"/>
      <c r="J141" s="216">
        <f>ROUND(I141*H141,2)</f>
        <v>0</v>
      </c>
      <c r="K141" s="212" t="s">
        <v>128</v>
      </c>
      <c r="L141" s="43"/>
      <c r="M141" s="217" t="s">
        <v>1</v>
      </c>
      <c r="N141" s="218" t="s">
        <v>41</v>
      </c>
      <c r="O141" s="90"/>
      <c r="P141" s="219">
        <f>O141*H141</f>
        <v>0</v>
      </c>
      <c r="Q141" s="219">
        <v>0</v>
      </c>
      <c r="R141" s="219">
        <f>Q141*H141</f>
        <v>0</v>
      </c>
      <c r="S141" s="219">
        <v>0.029</v>
      </c>
      <c r="T141" s="220">
        <f>S141*H141</f>
        <v>3.422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1" t="s">
        <v>129</v>
      </c>
      <c r="AT141" s="221" t="s">
        <v>124</v>
      </c>
      <c r="AU141" s="221" t="s">
        <v>83</v>
      </c>
      <c r="AY141" s="16" t="s">
        <v>121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6" t="s">
        <v>81</v>
      </c>
      <c r="BK141" s="222">
        <f>ROUND(I141*H141,2)</f>
        <v>0</v>
      </c>
      <c r="BL141" s="16" t="s">
        <v>129</v>
      </c>
      <c r="BM141" s="221" t="s">
        <v>157</v>
      </c>
    </row>
    <row r="142" spans="1:63" s="12" customFormat="1" ht="22.8" customHeight="1">
      <c r="A142" s="12"/>
      <c r="B142" s="194"/>
      <c r="C142" s="195"/>
      <c r="D142" s="196" t="s">
        <v>75</v>
      </c>
      <c r="E142" s="208" t="s">
        <v>158</v>
      </c>
      <c r="F142" s="208" t="s">
        <v>159</v>
      </c>
      <c r="G142" s="195"/>
      <c r="H142" s="195"/>
      <c r="I142" s="198"/>
      <c r="J142" s="209">
        <f>BK142</f>
        <v>0</v>
      </c>
      <c r="K142" s="195"/>
      <c r="L142" s="200"/>
      <c r="M142" s="201"/>
      <c r="N142" s="202"/>
      <c r="O142" s="202"/>
      <c r="P142" s="203">
        <f>SUM(P143:P149)</f>
        <v>0</v>
      </c>
      <c r="Q142" s="202"/>
      <c r="R142" s="203">
        <f>SUM(R143:R149)</f>
        <v>0</v>
      </c>
      <c r="S142" s="202"/>
      <c r="T142" s="204">
        <f>SUM(T143:T149)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5" t="s">
        <v>81</v>
      </c>
      <c r="AT142" s="206" t="s">
        <v>75</v>
      </c>
      <c r="AU142" s="206" t="s">
        <v>81</v>
      </c>
      <c r="AY142" s="205" t="s">
        <v>121</v>
      </c>
      <c r="BK142" s="207">
        <f>SUM(BK143:BK149)</f>
        <v>0</v>
      </c>
    </row>
    <row r="143" spans="1:65" s="2" customFormat="1" ht="24.15" customHeight="1">
      <c r="A143" s="37"/>
      <c r="B143" s="38"/>
      <c r="C143" s="210" t="s">
        <v>160</v>
      </c>
      <c r="D143" s="210" t="s">
        <v>124</v>
      </c>
      <c r="E143" s="211" t="s">
        <v>161</v>
      </c>
      <c r="F143" s="212" t="s">
        <v>162</v>
      </c>
      <c r="G143" s="213" t="s">
        <v>163</v>
      </c>
      <c r="H143" s="214">
        <v>50.987</v>
      </c>
      <c r="I143" s="215"/>
      <c r="J143" s="216">
        <f>ROUND(I143*H143,2)</f>
        <v>0</v>
      </c>
      <c r="K143" s="212" t="s">
        <v>128</v>
      </c>
      <c r="L143" s="43"/>
      <c r="M143" s="217" t="s">
        <v>1</v>
      </c>
      <c r="N143" s="218" t="s">
        <v>41</v>
      </c>
      <c r="O143" s="90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1" t="s">
        <v>129</v>
      </c>
      <c r="AT143" s="221" t="s">
        <v>124</v>
      </c>
      <c r="AU143" s="221" t="s">
        <v>83</v>
      </c>
      <c r="AY143" s="16" t="s">
        <v>121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6" t="s">
        <v>81</v>
      </c>
      <c r="BK143" s="222">
        <f>ROUND(I143*H143,2)</f>
        <v>0</v>
      </c>
      <c r="BL143" s="16" t="s">
        <v>129</v>
      </c>
      <c r="BM143" s="221" t="s">
        <v>164</v>
      </c>
    </row>
    <row r="144" spans="1:65" s="2" customFormat="1" ht="33" customHeight="1">
      <c r="A144" s="37"/>
      <c r="B144" s="38"/>
      <c r="C144" s="210" t="s">
        <v>142</v>
      </c>
      <c r="D144" s="210" t="s">
        <v>124</v>
      </c>
      <c r="E144" s="211" t="s">
        <v>165</v>
      </c>
      <c r="F144" s="212" t="s">
        <v>166</v>
      </c>
      <c r="G144" s="213" t="s">
        <v>163</v>
      </c>
      <c r="H144" s="214">
        <v>254.935</v>
      </c>
      <c r="I144" s="215"/>
      <c r="J144" s="216">
        <f>ROUND(I144*H144,2)</f>
        <v>0</v>
      </c>
      <c r="K144" s="212" t="s">
        <v>128</v>
      </c>
      <c r="L144" s="43"/>
      <c r="M144" s="217" t="s">
        <v>1</v>
      </c>
      <c r="N144" s="218" t="s">
        <v>41</v>
      </c>
      <c r="O144" s="90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1" t="s">
        <v>129</v>
      </c>
      <c r="AT144" s="221" t="s">
        <v>124</v>
      </c>
      <c r="AU144" s="221" t="s">
        <v>83</v>
      </c>
      <c r="AY144" s="16" t="s">
        <v>121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6" t="s">
        <v>81</v>
      </c>
      <c r="BK144" s="222">
        <f>ROUND(I144*H144,2)</f>
        <v>0</v>
      </c>
      <c r="BL144" s="16" t="s">
        <v>129</v>
      </c>
      <c r="BM144" s="221" t="s">
        <v>167</v>
      </c>
    </row>
    <row r="145" spans="1:51" s="13" customFormat="1" ht="12">
      <c r="A145" s="13"/>
      <c r="B145" s="223"/>
      <c r="C145" s="224"/>
      <c r="D145" s="225" t="s">
        <v>131</v>
      </c>
      <c r="E145" s="224"/>
      <c r="F145" s="227" t="s">
        <v>168</v>
      </c>
      <c r="G145" s="224"/>
      <c r="H145" s="228">
        <v>254.935</v>
      </c>
      <c r="I145" s="229"/>
      <c r="J145" s="224"/>
      <c r="K145" s="224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131</v>
      </c>
      <c r="AU145" s="234" t="s">
        <v>83</v>
      </c>
      <c r="AV145" s="13" t="s">
        <v>83</v>
      </c>
      <c r="AW145" s="13" t="s">
        <v>4</v>
      </c>
      <c r="AX145" s="13" t="s">
        <v>81</v>
      </c>
      <c r="AY145" s="234" t="s">
        <v>121</v>
      </c>
    </row>
    <row r="146" spans="1:65" s="2" customFormat="1" ht="24.15" customHeight="1">
      <c r="A146" s="37"/>
      <c r="B146" s="38"/>
      <c r="C146" s="210" t="s">
        <v>169</v>
      </c>
      <c r="D146" s="210" t="s">
        <v>124</v>
      </c>
      <c r="E146" s="211" t="s">
        <v>170</v>
      </c>
      <c r="F146" s="212" t="s">
        <v>171</v>
      </c>
      <c r="G146" s="213" t="s">
        <v>163</v>
      </c>
      <c r="H146" s="214">
        <v>50.987</v>
      </c>
      <c r="I146" s="215"/>
      <c r="J146" s="216">
        <f>ROUND(I146*H146,2)</f>
        <v>0</v>
      </c>
      <c r="K146" s="212" t="s">
        <v>128</v>
      </c>
      <c r="L146" s="43"/>
      <c r="M146" s="217" t="s">
        <v>1</v>
      </c>
      <c r="N146" s="218" t="s">
        <v>41</v>
      </c>
      <c r="O146" s="90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1" t="s">
        <v>129</v>
      </c>
      <c r="AT146" s="221" t="s">
        <v>124</v>
      </c>
      <c r="AU146" s="221" t="s">
        <v>83</v>
      </c>
      <c r="AY146" s="16" t="s">
        <v>121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6" t="s">
        <v>81</v>
      </c>
      <c r="BK146" s="222">
        <f>ROUND(I146*H146,2)</f>
        <v>0</v>
      </c>
      <c r="BL146" s="16" t="s">
        <v>129</v>
      </c>
      <c r="BM146" s="221" t="s">
        <v>172</v>
      </c>
    </row>
    <row r="147" spans="1:65" s="2" customFormat="1" ht="24.15" customHeight="1">
      <c r="A147" s="37"/>
      <c r="B147" s="38"/>
      <c r="C147" s="210" t="s">
        <v>173</v>
      </c>
      <c r="D147" s="210" t="s">
        <v>124</v>
      </c>
      <c r="E147" s="211" t="s">
        <v>174</v>
      </c>
      <c r="F147" s="212" t="s">
        <v>175</v>
      </c>
      <c r="G147" s="213" t="s">
        <v>163</v>
      </c>
      <c r="H147" s="214">
        <v>1223.688</v>
      </c>
      <c r="I147" s="215"/>
      <c r="J147" s="216">
        <f>ROUND(I147*H147,2)</f>
        <v>0</v>
      </c>
      <c r="K147" s="212" t="s">
        <v>128</v>
      </c>
      <c r="L147" s="43"/>
      <c r="M147" s="217" t="s">
        <v>1</v>
      </c>
      <c r="N147" s="218" t="s">
        <v>41</v>
      </c>
      <c r="O147" s="90"/>
      <c r="P147" s="219">
        <f>O147*H147</f>
        <v>0</v>
      </c>
      <c r="Q147" s="219">
        <v>0</v>
      </c>
      <c r="R147" s="219">
        <f>Q147*H147</f>
        <v>0</v>
      </c>
      <c r="S147" s="219">
        <v>0</v>
      </c>
      <c r="T147" s="22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1" t="s">
        <v>129</v>
      </c>
      <c r="AT147" s="221" t="s">
        <v>124</v>
      </c>
      <c r="AU147" s="221" t="s">
        <v>83</v>
      </c>
      <c r="AY147" s="16" t="s">
        <v>121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6" t="s">
        <v>81</v>
      </c>
      <c r="BK147" s="222">
        <f>ROUND(I147*H147,2)</f>
        <v>0</v>
      </c>
      <c r="BL147" s="16" t="s">
        <v>129</v>
      </c>
      <c r="BM147" s="221" t="s">
        <v>176</v>
      </c>
    </row>
    <row r="148" spans="1:51" s="13" customFormat="1" ht="12">
      <c r="A148" s="13"/>
      <c r="B148" s="223"/>
      <c r="C148" s="224"/>
      <c r="D148" s="225" t="s">
        <v>131</v>
      </c>
      <c r="E148" s="224"/>
      <c r="F148" s="227" t="s">
        <v>177</v>
      </c>
      <c r="G148" s="224"/>
      <c r="H148" s="228">
        <v>1223.688</v>
      </c>
      <c r="I148" s="229"/>
      <c r="J148" s="224"/>
      <c r="K148" s="224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131</v>
      </c>
      <c r="AU148" s="234" t="s">
        <v>83</v>
      </c>
      <c r="AV148" s="13" t="s">
        <v>83</v>
      </c>
      <c r="AW148" s="13" t="s">
        <v>4</v>
      </c>
      <c r="AX148" s="13" t="s">
        <v>81</v>
      </c>
      <c r="AY148" s="234" t="s">
        <v>121</v>
      </c>
    </row>
    <row r="149" spans="1:65" s="2" customFormat="1" ht="33" customHeight="1">
      <c r="A149" s="37"/>
      <c r="B149" s="38"/>
      <c r="C149" s="210" t="s">
        <v>178</v>
      </c>
      <c r="D149" s="210" t="s">
        <v>124</v>
      </c>
      <c r="E149" s="211" t="s">
        <v>179</v>
      </c>
      <c r="F149" s="212" t="s">
        <v>180</v>
      </c>
      <c r="G149" s="213" t="s">
        <v>163</v>
      </c>
      <c r="H149" s="214">
        <v>50.987</v>
      </c>
      <c r="I149" s="215"/>
      <c r="J149" s="216">
        <f>ROUND(I149*H149,2)</f>
        <v>0</v>
      </c>
      <c r="K149" s="212" t="s">
        <v>128</v>
      </c>
      <c r="L149" s="43"/>
      <c r="M149" s="217" t="s">
        <v>1</v>
      </c>
      <c r="N149" s="218" t="s">
        <v>41</v>
      </c>
      <c r="O149" s="90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1" t="s">
        <v>129</v>
      </c>
      <c r="AT149" s="221" t="s">
        <v>124</v>
      </c>
      <c r="AU149" s="221" t="s">
        <v>83</v>
      </c>
      <c r="AY149" s="16" t="s">
        <v>121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6" t="s">
        <v>81</v>
      </c>
      <c r="BK149" s="222">
        <f>ROUND(I149*H149,2)</f>
        <v>0</v>
      </c>
      <c r="BL149" s="16" t="s">
        <v>129</v>
      </c>
      <c r="BM149" s="221" t="s">
        <v>181</v>
      </c>
    </row>
    <row r="150" spans="1:63" s="12" customFormat="1" ht="22.8" customHeight="1">
      <c r="A150" s="12"/>
      <c r="B150" s="194"/>
      <c r="C150" s="195"/>
      <c r="D150" s="196" t="s">
        <v>75</v>
      </c>
      <c r="E150" s="208" t="s">
        <v>182</v>
      </c>
      <c r="F150" s="208" t="s">
        <v>183</v>
      </c>
      <c r="G150" s="195"/>
      <c r="H150" s="195"/>
      <c r="I150" s="198"/>
      <c r="J150" s="209">
        <f>BK150</f>
        <v>0</v>
      </c>
      <c r="K150" s="195"/>
      <c r="L150" s="200"/>
      <c r="M150" s="201"/>
      <c r="N150" s="202"/>
      <c r="O150" s="202"/>
      <c r="P150" s="203">
        <f>SUM(P151:P152)</f>
        <v>0</v>
      </c>
      <c r="Q150" s="202"/>
      <c r="R150" s="203">
        <f>SUM(R151:R152)</f>
        <v>0</v>
      </c>
      <c r="S150" s="202"/>
      <c r="T150" s="204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5" t="s">
        <v>81</v>
      </c>
      <c r="AT150" s="206" t="s">
        <v>75</v>
      </c>
      <c r="AU150" s="206" t="s">
        <v>81</v>
      </c>
      <c r="AY150" s="205" t="s">
        <v>121</v>
      </c>
      <c r="BK150" s="207">
        <f>SUM(BK151:BK152)</f>
        <v>0</v>
      </c>
    </row>
    <row r="151" spans="1:65" s="2" customFormat="1" ht="21.75" customHeight="1">
      <c r="A151" s="37"/>
      <c r="B151" s="38"/>
      <c r="C151" s="210" t="s">
        <v>184</v>
      </c>
      <c r="D151" s="210" t="s">
        <v>124</v>
      </c>
      <c r="E151" s="211" t="s">
        <v>185</v>
      </c>
      <c r="F151" s="212" t="s">
        <v>186</v>
      </c>
      <c r="G151" s="213" t="s">
        <v>163</v>
      </c>
      <c r="H151" s="214">
        <v>19.832</v>
      </c>
      <c r="I151" s="215"/>
      <c r="J151" s="216">
        <f>ROUND(I151*H151,2)</f>
        <v>0</v>
      </c>
      <c r="K151" s="212" t="s">
        <v>128</v>
      </c>
      <c r="L151" s="43"/>
      <c r="M151" s="217" t="s">
        <v>1</v>
      </c>
      <c r="N151" s="218" t="s">
        <v>41</v>
      </c>
      <c r="O151" s="90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1" t="s">
        <v>129</v>
      </c>
      <c r="AT151" s="221" t="s">
        <v>124</v>
      </c>
      <c r="AU151" s="221" t="s">
        <v>83</v>
      </c>
      <c r="AY151" s="16" t="s">
        <v>121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6" t="s">
        <v>81</v>
      </c>
      <c r="BK151" s="222">
        <f>ROUND(I151*H151,2)</f>
        <v>0</v>
      </c>
      <c r="BL151" s="16" t="s">
        <v>129</v>
      </c>
      <c r="BM151" s="221" t="s">
        <v>187</v>
      </c>
    </row>
    <row r="152" spans="1:65" s="2" customFormat="1" ht="24.15" customHeight="1">
      <c r="A152" s="37"/>
      <c r="B152" s="38"/>
      <c r="C152" s="210" t="s">
        <v>188</v>
      </c>
      <c r="D152" s="210" t="s">
        <v>124</v>
      </c>
      <c r="E152" s="211" t="s">
        <v>189</v>
      </c>
      <c r="F152" s="212" t="s">
        <v>190</v>
      </c>
      <c r="G152" s="213" t="s">
        <v>163</v>
      </c>
      <c r="H152" s="214">
        <v>19.832</v>
      </c>
      <c r="I152" s="215"/>
      <c r="J152" s="216">
        <f>ROUND(I152*H152,2)</f>
        <v>0</v>
      </c>
      <c r="K152" s="212" t="s">
        <v>128</v>
      </c>
      <c r="L152" s="43"/>
      <c r="M152" s="217" t="s">
        <v>1</v>
      </c>
      <c r="N152" s="218" t="s">
        <v>41</v>
      </c>
      <c r="O152" s="90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1" t="s">
        <v>129</v>
      </c>
      <c r="AT152" s="221" t="s">
        <v>124</v>
      </c>
      <c r="AU152" s="221" t="s">
        <v>83</v>
      </c>
      <c r="AY152" s="16" t="s">
        <v>121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6" t="s">
        <v>81</v>
      </c>
      <c r="BK152" s="222">
        <f>ROUND(I152*H152,2)</f>
        <v>0</v>
      </c>
      <c r="BL152" s="16" t="s">
        <v>129</v>
      </c>
      <c r="BM152" s="221" t="s">
        <v>191</v>
      </c>
    </row>
    <row r="153" spans="1:63" s="12" customFormat="1" ht="25.9" customHeight="1">
      <c r="A153" s="12"/>
      <c r="B153" s="194"/>
      <c r="C153" s="195"/>
      <c r="D153" s="196" t="s">
        <v>75</v>
      </c>
      <c r="E153" s="197" t="s">
        <v>192</v>
      </c>
      <c r="F153" s="197" t="s">
        <v>193</v>
      </c>
      <c r="G153" s="195"/>
      <c r="H153" s="195"/>
      <c r="I153" s="198"/>
      <c r="J153" s="199">
        <f>BK153</f>
        <v>0</v>
      </c>
      <c r="K153" s="195"/>
      <c r="L153" s="200"/>
      <c r="M153" s="201"/>
      <c r="N153" s="202"/>
      <c r="O153" s="202"/>
      <c r="P153" s="203">
        <f>P154+P178+P197+P205+P221+P229</f>
        <v>0</v>
      </c>
      <c r="Q153" s="202"/>
      <c r="R153" s="203">
        <f>R154+R178+R197+R205+R221+R229</f>
        <v>18.234569020000006</v>
      </c>
      <c r="S153" s="202"/>
      <c r="T153" s="204">
        <f>T154+T178+T197+T205+T221+T229</f>
        <v>43.31687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5" t="s">
        <v>83</v>
      </c>
      <c r="AT153" s="206" t="s">
        <v>75</v>
      </c>
      <c r="AU153" s="206" t="s">
        <v>76</v>
      </c>
      <c r="AY153" s="205" t="s">
        <v>121</v>
      </c>
      <c r="BK153" s="207">
        <f>BK154+BK178+BK197+BK205+BK221+BK229</f>
        <v>0</v>
      </c>
    </row>
    <row r="154" spans="1:63" s="12" customFormat="1" ht="22.8" customHeight="1">
      <c r="A154" s="12"/>
      <c r="B154" s="194"/>
      <c r="C154" s="195"/>
      <c r="D154" s="196" t="s">
        <v>75</v>
      </c>
      <c r="E154" s="208" t="s">
        <v>194</v>
      </c>
      <c r="F154" s="208" t="s">
        <v>195</v>
      </c>
      <c r="G154" s="195"/>
      <c r="H154" s="195"/>
      <c r="I154" s="198"/>
      <c r="J154" s="209">
        <f>BK154</f>
        <v>0</v>
      </c>
      <c r="K154" s="195"/>
      <c r="L154" s="200"/>
      <c r="M154" s="201"/>
      <c r="N154" s="202"/>
      <c r="O154" s="202"/>
      <c r="P154" s="203">
        <f>SUM(P155:P177)</f>
        <v>0</v>
      </c>
      <c r="Q154" s="202"/>
      <c r="R154" s="203">
        <f>SUM(R155:R177)</f>
        <v>8.978845020000001</v>
      </c>
      <c r="S154" s="202"/>
      <c r="T154" s="204">
        <f>SUM(T155:T177)</f>
        <v>26.80984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5" t="s">
        <v>83</v>
      </c>
      <c r="AT154" s="206" t="s">
        <v>75</v>
      </c>
      <c r="AU154" s="206" t="s">
        <v>81</v>
      </c>
      <c r="AY154" s="205" t="s">
        <v>121</v>
      </c>
      <c r="BK154" s="207">
        <f>SUM(BK155:BK177)</f>
        <v>0</v>
      </c>
    </row>
    <row r="155" spans="1:65" s="2" customFormat="1" ht="24.15" customHeight="1">
      <c r="A155" s="37"/>
      <c r="B155" s="38"/>
      <c r="C155" s="210" t="s">
        <v>8</v>
      </c>
      <c r="D155" s="210" t="s">
        <v>124</v>
      </c>
      <c r="E155" s="211" t="s">
        <v>196</v>
      </c>
      <c r="F155" s="212" t="s">
        <v>197</v>
      </c>
      <c r="G155" s="213" t="s">
        <v>127</v>
      </c>
      <c r="H155" s="214">
        <v>891.2</v>
      </c>
      <c r="I155" s="215"/>
      <c r="J155" s="216">
        <f>ROUND(I155*H155,2)</f>
        <v>0</v>
      </c>
      <c r="K155" s="212" t="s">
        <v>128</v>
      </c>
      <c r="L155" s="43"/>
      <c r="M155" s="217" t="s">
        <v>1</v>
      </c>
      <c r="N155" s="218" t="s">
        <v>41</v>
      </c>
      <c r="O155" s="90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1" t="s">
        <v>198</v>
      </c>
      <c r="AT155" s="221" t="s">
        <v>124</v>
      </c>
      <c r="AU155" s="221" t="s">
        <v>83</v>
      </c>
      <c r="AY155" s="16" t="s">
        <v>121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6" t="s">
        <v>81</v>
      </c>
      <c r="BK155" s="222">
        <f>ROUND(I155*H155,2)</f>
        <v>0</v>
      </c>
      <c r="BL155" s="16" t="s">
        <v>198</v>
      </c>
      <c r="BM155" s="221" t="s">
        <v>199</v>
      </c>
    </row>
    <row r="156" spans="1:65" s="2" customFormat="1" ht="16.5" customHeight="1">
      <c r="A156" s="37"/>
      <c r="B156" s="38"/>
      <c r="C156" s="245" t="s">
        <v>198</v>
      </c>
      <c r="D156" s="245" t="s">
        <v>200</v>
      </c>
      <c r="E156" s="246" t="s">
        <v>201</v>
      </c>
      <c r="F156" s="247" t="s">
        <v>202</v>
      </c>
      <c r="G156" s="248" t="s">
        <v>163</v>
      </c>
      <c r="H156" s="249">
        <v>0.356</v>
      </c>
      <c r="I156" s="250"/>
      <c r="J156" s="251">
        <f>ROUND(I156*H156,2)</f>
        <v>0</v>
      </c>
      <c r="K156" s="247" t="s">
        <v>128</v>
      </c>
      <c r="L156" s="252"/>
      <c r="M156" s="253" t="s">
        <v>1</v>
      </c>
      <c r="N156" s="254" t="s">
        <v>41</v>
      </c>
      <c r="O156" s="90"/>
      <c r="P156" s="219">
        <f>O156*H156</f>
        <v>0</v>
      </c>
      <c r="Q156" s="219">
        <v>1</v>
      </c>
      <c r="R156" s="219">
        <f>Q156*H156</f>
        <v>0.356</v>
      </c>
      <c r="S156" s="219">
        <v>0</v>
      </c>
      <c r="T156" s="22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1" t="s">
        <v>203</v>
      </c>
      <c r="AT156" s="221" t="s">
        <v>200</v>
      </c>
      <c r="AU156" s="221" t="s">
        <v>83</v>
      </c>
      <c r="AY156" s="16" t="s">
        <v>121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6" t="s">
        <v>81</v>
      </c>
      <c r="BK156" s="222">
        <f>ROUND(I156*H156,2)</f>
        <v>0</v>
      </c>
      <c r="BL156" s="16" t="s">
        <v>198</v>
      </c>
      <c r="BM156" s="221" t="s">
        <v>204</v>
      </c>
    </row>
    <row r="157" spans="1:51" s="13" customFormat="1" ht="12">
      <c r="A157" s="13"/>
      <c r="B157" s="223"/>
      <c r="C157" s="224"/>
      <c r="D157" s="225" t="s">
        <v>131</v>
      </c>
      <c r="E157" s="224"/>
      <c r="F157" s="227" t="s">
        <v>205</v>
      </c>
      <c r="G157" s="224"/>
      <c r="H157" s="228">
        <v>0.356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131</v>
      </c>
      <c r="AU157" s="234" t="s">
        <v>83</v>
      </c>
      <c r="AV157" s="13" t="s">
        <v>83</v>
      </c>
      <c r="AW157" s="13" t="s">
        <v>4</v>
      </c>
      <c r="AX157" s="13" t="s">
        <v>81</v>
      </c>
      <c r="AY157" s="234" t="s">
        <v>121</v>
      </c>
    </row>
    <row r="158" spans="1:65" s="2" customFormat="1" ht="24.15" customHeight="1">
      <c r="A158" s="37"/>
      <c r="B158" s="38"/>
      <c r="C158" s="210" t="s">
        <v>206</v>
      </c>
      <c r="D158" s="210" t="s">
        <v>124</v>
      </c>
      <c r="E158" s="211" t="s">
        <v>207</v>
      </c>
      <c r="F158" s="212" t="s">
        <v>208</v>
      </c>
      <c r="G158" s="213" t="s">
        <v>127</v>
      </c>
      <c r="H158" s="214">
        <v>726</v>
      </c>
      <c r="I158" s="215"/>
      <c r="J158" s="216">
        <f>ROUND(I158*H158,2)</f>
        <v>0</v>
      </c>
      <c r="K158" s="212" t="s">
        <v>128</v>
      </c>
      <c r="L158" s="43"/>
      <c r="M158" s="217" t="s">
        <v>1</v>
      </c>
      <c r="N158" s="218" t="s">
        <v>41</v>
      </c>
      <c r="O158" s="90"/>
      <c r="P158" s="219">
        <f>O158*H158</f>
        <v>0</v>
      </c>
      <c r="Q158" s="219">
        <v>0</v>
      </c>
      <c r="R158" s="219">
        <f>Q158*H158</f>
        <v>0</v>
      </c>
      <c r="S158" s="219">
        <v>0.0165</v>
      </c>
      <c r="T158" s="220">
        <f>S158*H158</f>
        <v>11.979000000000001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1" t="s">
        <v>198</v>
      </c>
      <c r="AT158" s="221" t="s">
        <v>124</v>
      </c>
      <c r="AU158" s="221" t="s">
        <v>83</v>
      </c>
      <c r="AY158" s="16" t="s">
        <v>121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6" t="s">
        <v>81</v>
      </c>
      <c r="BK158" s="222">
        <f>ROUND(I158*H158,2)</f>
        <v>0</v>
      </c>
      <c r="BL158" s="16" t="s">
        <v>198</v>
      </c>
      <c r="BM158" s="221" t="s">
        <v>209</v>
      </c>
    </row>
    <row r="159" spans="1:65" s="2" customFormat="1" ht="33" customHeight="1">
      <c r="A159" s="37"/>
      <c r="B159" s="38"/>
      <c r="C159" s="210" t="s">
        <v>210</v>
      </c>
      <c r="D159" s="210" t="s">
        <v>124</v>
      </c>
      <c r="E159" s="211" t="s">
        <v>211</v>
      </c>
      <c r="F159" s="212" t="s">
        <v>212</v>
      </c>
      <c r="G159" s="213" t="s">
        <v>127</v>
      </c>
      <c r="H159" s="214">
        <v>2178</v>
      </c>
      <c r="I159" s="215"/>
      <c r="J159" s="216">
        <f>ROUND(I159*H159,2)</f>
        <v>0</v>
      </c>
      <c r="K159" s="212" t="s">
        <v>128</v>
      </c>
      <c r="L159" s="43"/>
      <c r="M159" s="217" t="s">
        <v>1</v>
      </c>
      <c r="N159" s="218" t="s">
        <v>41</v>
      </c>
      <c r="O159" s="90"/>
      <c r="P159" s="219">
        <f>O159*H159</f>
        <v>0</v>
      </c>
      <c r="Q159" s="219">
        <v>0</v>
      </c>
      <c r="R159" s="219">
        <f>Q159*H159</f>
        <v>0</v>
      </c>
      <c r="S159" s="219">
        <v>0.0055</v>
      </c>
      <c r="T159" s="220">
        <f>S159*H159</f>
        <v>11.979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1" t="s">
        <v>198</v>
      </c>
      <c r="AT159" s="221" t="s">
        <v>124</v>
      </c>
      <c r="AU159" s="221" t="s">
        <v>83</v>
      </c>
      <c r="AY159" s="16" t="s">
        <v>121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6" t="s">
        <v>81</v>
      </c>
      <c r="BK159" s="222">
        <f>ROUND(I159*H159,2)</f>
        <v>0</v>
      </c>
      <c r="BL159" s="16" t="s">
        <v>198</v>
      </c>
      <c r="BM159" s="221" t="s">
        <v>213</v>
      </c>
    </row>
    <row r="160" spans="1:51" s="13" customFormat="1" ht="12">
      <c r="A160" s="13"/>
      <c r="B160" s="223"/>
      <c r="C160" s="224"/>
      <c r="D160" s="225" t="s">
        <v>131</v>
      </c>
      <c r="E160" s="224"/>
      <c r="F160" s="227" t="s">
        <v>214</v>
      </c>
      <c r="G160" s="224"/>
      <c r="H160" s="228">
        <v>2178</v>
      </c>
      <c r="I160" s="229"/>
      <c r="J160" s="224"/>
      <c r="K160" s="224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131</v>
      </c>
      <c r="AU160" s="234" t="s">
        <v>83</v>
      </c>
      <c r="AV160" s="13" t="s">
        <v>83</v>
      </c>
      <c r="AW160" s="13" t="s">
        <v>4</v>
      </c>
      <c r="AX160" s="13" t="s">
        <v>81</v>
      </c>
      <c r="AY160" s="234" t="s">
        <v>121</v>
      </c>
    </row>
    <row r="161" spans="1:65" s="2" customFormat="1" ht="24.15" customHeight="1">
      <c r="A161" s="37"/>
      <c r="B161" s="38"/>
      <c r="C161" s="210" t="s">
        <v>215</v>
      </c>
      <c r="D161" s="210" t="s">
        <v>124</v>
      </c>
      <c r="E161" s="211" t="s">
        <v>216</v>
      </c>
      <c r="F161" s="212" t="s">
        <v>217</v>
      </c>
      <c r="G161" s="213" t="s">
        <v>127</v>
      </c>
      <c r="H161" s="214">
        <v>891.2</v>
      </c>
      <c r="I161" s="215"/>
      <c r="J161" s="216">
        <f>ROUND(I161*H161,2)</f>
        <v>0</v>
      </c>
      <c r="K161" s="212" t="s">
        <v>128</v>
      </c>
      <c r="L161" s="43"/>
      <c r="M161" s="217" t="s">
        <v>1</v>
      </c>
      <c r="N161" s="218" t="s">
        <v>41</v>
      </c>
      <c r="O161" s="90"/>
      <c r="P161" s="219">
        <f>O161*H161</f>
        <v>0</v>
      </c>
      <c r="Q161" s="219">
        <v>0.00088</v>
      </c>
      <c r="R161" s="219">
        <f>Q161*H161</f>
        <v>0.7842560000000001</v>
      </c>
      <c r="S161" s="219">
        <v>0</v>
      </c>
      <c r="T161" s="22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1" t="s">
        <v>198</v>
      </c>
      <c r="AT161" s="221" t="s">
        <v>124</v>
      </c>
      <c r="AU161" s="221" t="s">
        <v>83</v>
      </c>
      <c r="AY161" s="16" t="s">
        <v>121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6" t="s">
        <v>81</v>
      </c>
      <c r="BK161" s="222">
        <f>ROUND(I161*H161,2)</f>
        <v>0</v>
      </c>
      <c r="BL161" s="16" t="s">
        <v>198</v>
      </c>
      <c r="BM161" s="221" t="s">
        <v>218</v>
      </c>
    </row>
    <row r="162" spans="1:65" s="2" customFormat="1" ht="55.5" customHeight="1">
      <c r="A162" s="37"/>
      <c r="B162" s="38"/>
      <c r="C162" s="245" t="s">
        <v>219</v>
      </c>
      <c r="D162" s="245" t="s">
        <v>200</v>
      </c>
      <c r="E162" s="246" t="s">
        <v>220</v>
      </c>
      <c r="F162" s="247" t="s">
        <v>221</v>
      </c>
      <c r="G162" s="248" t="s">
        <v>127</v>
      </c>
      <c r="H162" s="249">
        <v>1038.694</v>
      </c>
      <c r="I162" s="250"/>
      <c r="J162" s="251">
        <f>ROUND(I162*H162,2)</f>
        <v>0</v>
      </c>
      <c r="K162" s="247" t="s">
        <v>128</v>
      </c>
      <c r="L162" s="252"/>
      <c r="M162" s="253" t="s">
        <v>1</v>
      </c>
      <c r="N162" s="254" t="s">
        <v>41</v>
      </c>
      <c r="O162" s="90"/>
      <c r="P162" s="219">
        <f>O162*H162</f>
        <v>0</v>
      </c>
      <c r="Q162" s="219">
        <v>0.0047</v>
      </c>
      <c r="R162" s="219">
        <f>Q162*H162</f>
        <v>4.8818618</v>
      </c>
      <c r="S162" s="219">
        <v>0</v>
      </c>
      <c r="T162" s="22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1" t="s">
        <v>203</v>
      </c>
      <c r="AT162" s="221" t="s">
        <v>200</v>
      </c>
      <c r="AU162" s="221" t="s">
        <v>83</v>
      </c>
      <c r="AY162" s="16" t="s">
        <v>121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6" t="s">
        <v>81</v>
      </c>
      <c r="BK162" s="222">
        <f>ROUND(I162*H162,2)</f>
        <v>0</v>
      </c>
      <c r="BL162" s="16" t="s">
        <v>198</v>
      </c>
      <c r="BM162" s="221" t="s">
        <v>222</v>
      </c>
    </row>
    <row r="163" spans="1:51" s="13" customFormat="1" ht="12">
      <c r="A163" s="13"/>
      <c r="B163" s="223"/>
      <c r="C163" s="224"/>
      <c r="D163" s="225" t="s">
        <v>131</v>
      </c>
      <c r="E163" s="224"/>
      <c r="F163" s="227" t="s">
        <v>223</v>
      </c>
      <c r="G163" s="224"/>
      <c r="H163" s="228">
        <v>1038.694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131</v>
      </c>
      <c r="AU163" s="234" t="s">
        <v>83</v>
      </c>
      <c r="AV163" s="13" t="s">
        <v>83</v>
      </c>
      <c r="AW163" s="13" t="s">
        <v>4</v>
      </c>
      <c r="AX163" s="13" t="s">
        <v>81</v>
      </c>
      <c r="AY163" s="234" t="s">
        <v>121</v>
      </c>
    </row>
    <row r="164" spans="1:65" s="2" customFormat="1" ht="24.15" customHeight="1">
      <c r="A164" s="37"/>
      <c r="B164" s="38"/>
      <c r="C164" s="210" t="s">
        <v>7</v>
      </c>
      <c r="D164" s="210" t="s">
        <v>124</v>
      </c>
      <c r="E164" s="211" t="s">
        <v>224</v>
      </c>
      <c r="F164" s="212" t="s">
        <v>225</v>
      </c>
      <c r="G164" s="213" t="s">
        <v>127</v>
      </c>
      <c r="H164" s="214">
        <v>891.2</v>
      </c>
      <c r="I164" s="215"/>
      <c r="J164" s="216">
        <f>ROUND(I164*H164,2)</f>
        <v>0</v>
      </c>
      <c r="K164" s="212" t="s">
        <v>128</v>
      </c>
      <c r="L164" s="43"/>
      <c r="M164" s="217" t="s">
        <v>1</v>
      </c>
      <c r="N164" s="218" t="s">
        <v>41</v>
      </c>
      <c r="O164" s="90"/>
      <c r="P164" s="219">
        <f>O164*H164</f>
        <v>0</v>
      </c>
      <c r="Q164" s="219">
        <v>0</v>
      </c>
      <c r="R164" s="219">
        <f>Q164*H164</f>
        <v>0</v>
      </c>
      <c r="S164" s="219">
        <v>0.0032</v>
      </c>
      <c r="T164" s="220">
        <f>S164*H164</f>
        <v>2.85184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1" t="s">
        <v>198</v>
      </c>
      <c r="AT164" s="221" t="s">
        <v>124</v>
      </c>
      <c r="AU164" s="221" t="s">
        <v>83</v>
      </c>
      <c r="AY164" s="16" t="s">
        <v>121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6" t="s">
        <v>81</v>
      </c>
      <c r="BK164" s="222">
        <f>ROUND(I164*H164,2)</f>
        <v>0</v>
      </c>
      <c r="BL164" s="16" t="s">
        <v>198</v>
      </c>
      <c r="BM164" s="221" t="s">
        <v>226</v>
      </c>
    </row>
    <row r="165" spans="1:65" s="2" customFormat="1" ht="37.8" customHeight="1">
      <c r="A165" s="37"/>
      <c r="B165" s="38"/>
      <c r="C165" s="210" t="s">
        <v>227</v>
      </c>
      <c r="D165" s="210" t="s">
        <v>124</v>
      </c>
      <c r="E165" s="211" t="s">
        <v>228</v>
      </c>
      <c r="F165" s="212" t="s">
        <v>229</v>
      </c>
      <c r="G165" s="213" t="s">
        <v>230</v>
      </c>
      <c r="H165" s="214">
        <v>237</v>
      </c>
      <c r="I165" s="215"/>
      <c r="J165" s="216">
        <f>ROUND(I165*H165,2)</f>
        <v>0</v>
      </c>
      <c r="K165" s="212" t="s">
        <v>128</v>
      </c>
      <c r="L165" s="43"/>
      <c r="M165" s="217" t="s">
        <v>1</v>
      </c>
      <c r="N165" s="218" t="s">
        <v>41</v>
      </c>
      <c r="O165" s="90"/>
      <c r="P165" s="219">
        <f>O165*H165</f>
        <v>0</v>
      </c>
      <c r="Q165" s="219">
        <v>0.0006</v>
      </c>
      <c r="R165" s="219">
        <f>Q165*H165</f>
        <v>0.1422</v>
      </c>
      <c r="S165" s="219">
        <v>0</v>
      </c>
      <c r="T165" s="22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1" t="s">
        <v>198</v>
      </c>
      <c r="AT165" s="221" t="s">
        <v>124</v>
      </c>
      <c r="AU165" s="221" t="s">
        <v>83</v>
      </c>
      <c r="AY165" s="16" t="s">
        <v>121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6" t="s">
        <v>81</v>
      </c>
      <c r="BK165" s="222">
        <f>ROUND(I165*H165,2)</f>
        <v>0</v>
      </c>
      <c r="BL165" s="16" t="s">
        <v>198</v>
      </c>
      <c r="BM165" s="221" t="s">
        <v>231</v>
      </c>
    </row>
    <row r="166" spans="1:65" s="2" customFormat="1" ht="37.8" customHeight="1">
      <c r="A166" s="37"/>
      <c r="B166" s="38"/>
      <c r="C166" s="210" t="s">
        <v>232</v>
      </c>
      <c r="D166" s="210" t="s">
        <v>124</v>
      </c>
      <c r="E166" s="211" t="s">
        <v>233</v>
      </c>
      <c r="F166" s="212" t="s">
        <v>234</v>
      </c>
      <c r="G166" s="213" t="s">
        <v>230</v>
      </c>
      <c r="H166" s="214">
        <v>210</v>
      </c>
      <c r="I166" s="215"/>
      <c r="J166" s="216">
        <f>ROUND(I166*H166,2)</f>
        <v>0</v>
      </c>
      <c r="K166" s="212" t="s">
        <v>128</v>
      </c>
      <c r="L166" s="43"/>
      <c r="M166" s="217" t="s">
        <v>1</v>
      </c>
      <c r="N166" s="218" t="s">
        <v>41</v>
      </c>
      <c r="O166" s="90"/>
      <c r="P166" s="219">
        <f>O166*H166</f>
        <v>0</v>
      </c>
      <c r="Q166" s="219">
        <v>0.0006</v>
      </c>
      <c r="R166" s="219">
        <f>Q166*H166</f>
        <v>0.126</v>
      </c>
      <c r="S166" s="219">
        <v>0</v>
      </c>
      <c r="T166" s="22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1" t="s">
        <v>198</v>
      </c>
      <c r="AT166" s="221" t="s">
        <v>124</v>
      </c>
      <c r="AU166" s="221" t="s">
        <v>83</v>
      </c>
      <c r="AY166" s="16" t="s">
        <v>121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6" t="s">
        <v>81</v>
      </c>
      <c r="BK166" s="222">
        <f>ROUND(I166*H166,2)</f>
        <v>0</v>
      </c>
      <c r="BL166" s="16" t="s">
        <v>198</v>
      </c>
      <c r="BM166" s="221" t="s">
        <v>235</v>
      </c>
    </row>
    <row r="167" spans="1:65" s="2" customFormat="1" ht="37.8" customHeight="1">
      <c r="A167" s="37"/>
      <c r="B167" s="38"/>
      <c r="C167" s="210" t="s">
        <v>236</v>
      </c>
      <c r="D167" s="210" t="s">
        <v>124</v>
      </c>
      <c r="E167" s="211" t="s">
        <v>237</v>
      </c>
      <c r="F167" s="212" t="s">
        <v>238</v>
      </c>
      <c r="G167" s="213" t="s">
        <v>230</v>
      </c>
      <c r="H167" s="214">
        <v>37</v>
      </c>
      <c r="I167" s="215"/>
      <c r="J167" s="216">
        <f>ROUND(I167*H167,2)</f>
        <v>0</v>
      </c>
      <c r="K167" s="212" t="s">
        <v>128</v>
      </c>
      <c r="L167" s="43"/>
      <c r="M167" s="217" t="s">
        <v>1</v>
      </c>
      <c r="N167" s="218" t="s">
        <v>41</v>
      </c>
      <c r="O167" s="90"/>
      <c r="P167" s="219">
        <f>O167*H167</f>
        <v>0</v>
      </c>
      <c r="Q167" s="219">
        <v>0.00043</v>
      </c>
      <c r="R167" s="219">
        <f>Q167*H167</f>
        <v>0.01591</v>
      </c>
      <c r="S167" s="219">
        <v>0</v>
      </c>
      <c r="T167" s="22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1" t="s">
        <v>198</v>
      </c>
      <c r="AT167" s="221" t="s">
        <v>124</v>
      </c>
      <c r="AU167" s="221" t="s">
        <v>83</v>
      </c>
      <c r="AY167" s="16" t="s">
        <v>121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6" t="s">
        <v>81</v>
      </c>
      <c r="BK167" s="222">
        <f>ROUND(I167*H167,2)</f>
        <v>0</v>
      </c>
      <c r="BL167" s="16" t="s">
        <v>198</v>
      </c>
      <c r="BM167" s="221" t="s">
        <v>239</v>
      </c>
    </row>
    <row r="168" spans="1:65" s="2" customFormat="1" ht="33" customHeight="1">
      <c r="A168" s="37"/>
      <c r="B168" s="38"/>
      <c r="C168" s="210" t="s">
        <v>240</v>
      </c>
      <c r="D168" s="210" t="s">
        <v>124</v>
      </c>
      <c r="E168" s="211" t="s">
        <v>241</v>
      </c>
      <c r="F168" s="212" t="s">
        <v>242</v>
      </c>
      <c r="G168" s="213" t="s">
        <v>230</v>
      </c>
      <c r="H168" s="214">
        <v>210</v>
      </c>
      <c r="I168" s="215"/>
      <c r="J168" s="216">
        <f>ROUND(I168*H168,2)</f>
        <v>0</v>
      </c>
      <c r="K168" s="212" t="s">
        <v>128</v>
      </c>
      <c r="L168" s="43"/>
      <c r="M168" s="217" t="s">
        <v>1</v>
      </c>
      <c r="N168" s="218" t="s">
        <v>41</v>
      </c>
      <c r="O168" s="90"/>
      <c r="P168" s="219">
        <f>O168*H168</f>
        <v>0</v>
      </c>
      <c r="Q168" s="219">
        <v>0.0015</v>
      </c>
      <c r="R168" s="219">
        <f>Q168*H168</f>
        <v>0.315</v>
      </c>
      <c r="S168" s="219">
        <v>0</v>
      </c>
      <c r="T168" s="22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1" t="s">
        <v>198</v>
      </c>
      <c r="AT168" s="221" t="s">
        <v>124</v>
      </c>
      <c r="AU168" s="221" t="s">
        <v>83</v>
      </c>
      <c r="AY168" s="16" t="s">
        <v>121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6" t="s">
        <v>81</v>
      </c>
      <c r="BK168" s="222">
        <f>ROUND(I168*H168,2)</f>
        <v>0</v>
      </c>
      <c r="BL168" s="16" t="s">
        <v>198</v>
      </c>
      <c r="BM168" s="221" t="s">
        <v>243</v>
      </c>
    </row>
    <row r="169" spans="1:65" s="2" customFormat="1" ht="33" customHeight="1">
      <c r="A169" s="37"/>
      <c r="B169" s="38"/>
      <c r="C169" s="210" t="s">
        <v>244</v>
      </c>
      <c r="D169" s="210" t="s">
        <v>124</v>
      </c>
      <c r="E169" s="211" t="s">
        <v>245</v>
      </c>
      <c r="F169" s="212" t="s">
        <v>246</v>
      </c>
      <c r="G169" s="213" t="s">
        <v>127</v>
      </c>
      <c r="H169" s="214">
        <v>912.2</v>
      </c>
      <c r="I169" s="215"/>
      <c r="J169" s="216">
        <f>ROUND(I169*H169,2)</f>
        <v>0</v>
      </c>
      <c r="K169" s="212" t="s">
        <v>128</v>
      </c>
      <c r="L169" s="43"/>
      <c r="M169" s="217" t="s">
        <v>1</v>
      </c>
      <c r="N169" s="218" t="s">
        <v>41</v>
      </c>
      <c r="O169" s="90"/>
      <c r="P169" s="219">
        <f>O169*H169</f>
        <v>0</v>
      </c>
      <c r="Q169" s="219">
        <v>0.00028</v>
      </c>
      <c r="R169" s="219">
        <f>Q169*H169</f>
        <v>0.255416</v>
      </c>
      <c r="S169" s="219">
        <v>0</v>
      </c>
      <c r="T169" s="22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1" t="s">
        <v>198</v>
      </c>
      <c r="AT169" s="221" t="s">
        <v>124</v>
      </c>
      <c r="AU169" s="221" t="s">
        <v>83</v>
      </c>
      <c r="AY169" s="16" t="s">
        <v>121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6" t="s">
        <v>81</v>
      </c>
      <c r="BK169" s="222">
        <f>ROUND(I169*H169,2)</f>
        <v>0</v>
      </c>
      <c r="BL169" s="16" t="s">
        <v>198</v>
      </c>
      <c r="BM169" s="221" t="s">
        <v>247</v>
      </c>
    </row>
    <row r="170" spans="1:65" s="2" customFormat="1" ht="24.15" customHeight="1">
      <c r="A170" s="37"/>
      <c r="B170" s="38"/>
      <c r="C170" s="245" t="s">
        <v>248</v>
      </c>
      <c r="D170" s="245" t="s">
        <v>200</v>
      </c>
      <c r="E170" s="246" t="s">
        <v>249</v>
      </c>
      <c r="F170" s="247" t="s">
        <v>250</v>
      </c>
      <c r="G170" s="248" t="s">
        <v>127</v>
      </c>
      <c r="H170" s="249">
        <v>1063.169</v>
      </c>
      <c r="I170" s="250"/>
      <c r="J170" s="251">
        <f>ROUND(I170*H170,2)</f>
        <v>0</v>
      </c>
      <c r="K170" s="247" t="s">
        <v>128</v>
      </c>
      <c r="L170" s="252"/>
      <c r="M170" s="253" t="s">
        <v>1</v>
      </c>
      <c r="N170" s="254" t="s">
        <v>41</v>
      </c>
      <c r="O170" s="90"/>
      <c r="P170" s="219">
        <f>O170*H170</f>
        <v>0</v>
      </c>
      <c r="Q170" s="219">
        <v>0.00168</v>
      </c>
      <c r="R170" s="219">
        <f>Q170*H170</f>
        <v>1.7861239200000003</v>
      </c>
      <c r="S170" s="219">
        <v>0</v>
      </c>
      <c r="T170" s="22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1" t="s">
        <v>203</v>
      </c>
      <c r="AT170" s="221" t="s">
        <v>200</v>
      </c>
      <c r="AU170" s="221" t="s">
        <v>83</v>
      </c>
      <c r="AY170" s="16" t="s">
        <v>121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6" t="s">
        <v>81</v>
      </c>
      <c r="BK170" s="222">
        <f>ROUND(I170*H170,2)</f>
        <v>0</v>
      </c>
      <c r="BL170" s="16" t="s">
        <v>198</v>
      </c>
      <c r="BM170" s="221" t="s">
        <v>251</v>
      </c>
    </row>
    <row r="171" spans="1:51" s="13" customFormat="1" ht="12">
      <c r="A171" s="13"/>
      <c r="B171" s="223"/>
      <c r="C171" s="224"/>
      <c r="D171" s="225" t="s">
        <v>131</v>
      </c>
      <c r="E171" s="226" t="s">
        <v>1</v>
      </c>
      <c r="F171" s="227" t="s">
        <v>252</v>
      </c>
      <c r="G171" s="224"/>
      <c r="H171" s="228">
        <v>1063.169</v>
      </c>
      <c r="I171" s="229"/>
      <c r="J171" s="224"/>
      <c r="K171" s="224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131</v>
      </c>
      <c r="AU171" s="234" t="s">
        <v>83</v>
      </c>
      <c r="AV171" s="13" t="s">
        <v>83</v>
      </c>
      <c r="AW171" s="13" t="s">
        <v>32</v>
      </c>
      <c r="AX171" s="13" t="s">
        <v>81</v>
      </c>
      <c r="AY171" s="234" t="s">
        <v>121</v>
      </c>
    </row>
    <row r="172" spans="1:65" s="2" customFormat="1" ht="24.15" customHeight="1">
      <c r="A172" s="37"/>
      <c r="B172" s="38"/>
      <c r="C172" s="210" t="s">
        <v>253</v>
      </c>
      <c r="D172" s="210" t="s">
        <v>124</v>
      </c>
      <c r="E172" s="211" t="s">
        <v>254</v>
      </c>
      <c r="F172" s="212" t="s">
        <v>255</v>
      </c>
      <c r="G172" s="213" t="s">
        <v>127</v>
      </c>
      <c r="H172" s="214">
        <v>912.2</v>
      </c>
      <c r="I172" s="215"/>
      <c r="J172" s="216">
        <f>ROUND(I172*H172,2)</f>
        <v>0</v>
      </c>
      <c r="K172" s="212" t="s">
        <v>128</v>
      </c>
      <c r="L172" s="43"/>
      <c r="M172" s="217" t="s">
        <v>1</v>
      </c>
      <c r="N172" s="218" t="s">
        <v>41</v>
      </c>
      <c r="O172" s="90"/>
      <c r="P172" s="219">
        <f>O172*H172</f>
        <v>0</v>
      </c>
      <c r="Q172" s="219">
        <v>0</v>
      </c>
      <c r="R172" s="219">
        <f>Q172*H172</f>
        <v>0</v>
      </c>
      <c r="S172" s="219">
        <v>0</v>
      </c>
      <c r="T172" s="22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1" t="s">
        <v>198</v>
      </c>
      <c r="AT172" s="221" t="s">
        <v>124</v>
      </c>
      <c r="AU172" s="221" t="s">
        <v>83</v>
      </c>
      <c r="AY172" s="16" t="s">
        <v>121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6" t="s">
        <v>81</v>
      </c>
      <c r="BK172" s="222">
        <f>ROUND(I172*H172,2)</f>
        <v>0</v>
      </c>
      <c r="BL172" s="16" t="s">
        <v>198</v>
      </c>
      <c r="BM172" s="221" t="s">
        <v>256</v>
      </c>
    </row>
    <row r="173" spans="1:65" s="2" customFormat="1" ht="24.15" customHeight="1">
      <c r="A173" s="37"/>
      <c r="B173" s="38"/>
      <c r="C173" s="245" t="s">
        <v>257</v>
      </c>
      <c r="D173" s="245" t="s">
        <v>200</v>
      </c>
      <c r="E173" s="246" t="s">
        <v>258</v>
      </c>
      <c r="F173" s="247" t="s">
        <v>259</v>
      </c>
      <c r="G173" s="248" t="s">
        <v>127</v>
      </c>
      <c r="H173" s="249">
        <v>1053.591</v>
      </c>
      <c r="I173" s="250"/>
      <c r="J173" s="251">
        <f>ROUND(I173*H173,2)</f>
        <v>0</v>
      </c>
      <c r="K173" s="247" t="s">
        <v>128</v>
      </c>
      <c r="L173" s="252"/>
      <c r="M173" s="253" t="s">
        <v>1</v>
      </c>
      <c r="N173" s="254" t="s">
        <v>41</v>
      </c>
      <c r="O173" s="90"/>
      <c r="P173" s="219">
        <f>O173*H173</f>
        <v>0</v>
      </c>
      <c r="Q173" s="219">
        <v>0.0003</v>
      </c>
      <c r="R173" s="219">
        <f>Q173*H173</f>
        <v>0.31607729999999995</v>
      </c>
      <c r="S173" s="219">
        <v>0</v>
      </c>
      <c r="T173" s="22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1" t="s">
        <v>203</v>
      </c>
      <c r="AT173" s="221" t="s">
        <v>200</v>
      </c>
      <c r="AU173" s="221" t="s">
        <v>83</v>
      </c>
      <c r="AY173" s="16" t="s">
        <v>121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6" t="s">
        <v>81</v>
      </c>
      <c r="BK173" s="222">
        <f>ROUND(I173*H173,2)</f>
        <v>0</v>
      </c>
      <c r="BL173" s="16" t="s">
        <v>198</v>
      </c>
      <c r="BM173" s="221" t="s">
        <v>260</v>
      </c>
    </row>
    <row r="174" spans="1:51" s="13" customFormat="1" ht="12">
      <c r="A174" s="13"/>
      <c r="B174" s="223"/>
      <c r="C174" s="224"/>
      <c r="D174" s="225" t="s">
        <v>131</v>
      </c>
      <c r="E174" s="224"/>
      <c r="F174" s="227" t="s">
        <v>261</v>
      </c>
      <c r="G174" s="224"/>
      <c r="H174" s="228">
        <v>1053.591</v>
      </c>
      <c r="I174" s="229"/>
      <c r="J174" s="224"/>
      <c r="K174" s="224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131</v>
      </c>
      <c r="AU174" s="234" t="s">
        <v>83</v>
      </c>
      <c r="AV174" s="13" t="s">
        <v>83</v>
      </c>
      <c r="AW174" s="13" t="s">
        <v>4</v>
      </c>
      <c r="AX174" s="13" t="s">
        <v>81</v>
      </c>
      <c r="AY174" s="234" t="s">
        <v>121</v>
      </c>
    </row>
    <row r="175" spans="1:65" s="2" customFormat="1" ht="24.15" customHeight="1">
      <c r="A175" s="37"/>
      <c r="B175" s="38"/>
      <c r="C175" s="210" t="s">
        <v>262</v>
      </c>
      <c r="D175" s="210" t="s">
        <v>124</v>
      </c>
      <c r="E175" s="211" t="s">
        <v>263</v>
      </c>
      <c r="F175" s="212" t="s">
        <v>264</v>
      </c>
      <c r="G175" s="213" t="s">
        <v>163</v>
      </c>
      <c r="H175" s="214">
        <v>8.979</v>
      </c>
      <c r="I175" s="215"/>
      <c r="J175" s="216">
        <f>ROUND(I175*H175,2)</f>
        <v>0</v>
      </c>
      <c r="K175" s="212" t="s">
        <v>128</v>
      </c>
      <c r="L175" s="43"/>
      <c r="M175" s="217" t="s">
        <v>1</v>
      </c>
      <c r="N175" s="218" t="s">
        <v>41</v>
      </c>
      <c r="O175" s="90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1" t="s">
        <v>198</v>
      </c>
      <c r="AT175" s="221" t="s">
        <v>124</v>
      </c>
      <c r="AU175" s="221" t="s">
        <v>83</v>
      </c>
      <c r="AY175" s="16" t="s">
        <v>121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6" t="s">
        <v>81</v>
      </c>
      <c r="BK175" s="222">
        <f>ROUND(I175*H175,2)</f>
        <v>0</v>
      </c>
      <c r="BL175" s="16" t="s">
        <v>198</v>
      </c>
      <c r="BM175" s="221" t="s">
        <v>265</v>
      </c>
    </row>
    <row r="176" spans="1:65" s="2" customFormat="1" ht="24.15" customHeight="1">
      <c r="A176" s="37"/>
      <c r="B176" s="38"/>
      <c r="C176" s="210" t="s">
        <v>266</v>
      </c>
      <c r="D176" s="210" t="s">
        <v>124</v>
      </c>
      <c r="E176" s="211" t="s">
        <v>267</v>
      </c>
      <c r="F176" s="212" t="s">
        <v>268</v>
      </c>
      <c r="G176" s="213" t="s">
        <v>163</v>
      </c>
      <c r="H176" s="214">
        <v>8.979</v>
      </c>
      <c r="I176" s="215"/>
      <c r="J176" s="216">
        <f>ROUND(I176*H176,2)</f>
        <v>0</v>
      </c>
      <c r="K176" s="212" t="s">
        <v>128</v>
      </c>
      <c r="L176" s="43"/>
      <c r="M176" s="217" t="s">
        <v>1</v>
      </c>
      <c r="N176" s="218" t="s">
        <v>41</v>
      </c>
      <c r="O176" s="90"/>
      <c r="P176" s="219">
        <f>O176*H176</f>
        <v>0</v>
      </c>
      <c r="Q176" s="219">
        <v>0</v>
      </c>
      <c r="R176" s="219">
        <f>Q176*H176</f>
        <v>0</v>
      </c>
      <c r="S176" s="219">
        <v>0</v>
      </c>
      <c r="T176" s="22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1" t="s">
        <v>198</v>
      </c>
      <c r="AT176" s="221" t="s">
        <v>124</v>
      </c>
      <c r="AU176" s="221" t="s">
        <v>83</v>
      </c>
      <c r="AY176" s="16" t="s">
        <v>121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6" t="s">
        <v>81</v>
      </c>
      <c r="BK176" s="222">
        <f>ROUND(I176*H176,2)</f>
        <v>0</v>
      </c>
      <c r="BL176" s="16" t="s">
        <v>198</v>
      </c>
      <c r="BM176" s="221" t="s">
        <v>269</v>
      </c>
    </row>
    <row r="177" spans="1:65" s="2" customFormat="1" ht="24.15" customHeight="1">
      <c r="A177" s="37"/>
      <c r="B177" s="38"/>
      <c r="C177" s="210" t="s">
        <v>203</v>
      </c>
      <c r="D177" s="210" t="s">
        <v>124</v>
      </c>
      <c r="E177" s="211" t="s">
        <v>270</v>
      </c>
      <c r="F177" s="212" t="s">
        <v>271</v>
      </c>
      <c r="G177" s="213" t="s">
        <v>163</v>
      </c>
      <c r="H177" s="214">
        <v>8.979</v>
      </c>
      <c r="I177" s="215"/>
      <c r="J177" s="216">
        <f>ROUND(I177*H177,2)</f>
        <v>0</v>
      </c>
      <c r="K177" s="212" t="s">
        <v>128</v>
      </c>
      <c r="L177" s="43"/>
      <c r="M177" s="217" t="s">
        <v>1</v>
      </c>
      <c r="N177" s="218" t="s">
        <v>41</v>
      </c>
      <c r="O177" s="90"/>
      <c r="P177" s="219">
        <f>O177*H177</f>
        <v>0</v>
      </c>
      <c r="Q177" s="219">
        <v>0</v>
      </c>
      <c r="R177" s="219">
        <f>Q177*H177</f>
        <v>0</v>
      </c>
      <c r="S177" s="219">
        <v>0</v>
      </c>
      <c r="T177" s="22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1" t="s">
        <v>198</v>
      </c>
      <c r="AT177" s="221" t="s">
        <v>124</v>
      </c>
      <c r="AU177" s="221" t="s">
        <v>83</v>
      </c>
      <c r="AY177" s="16" t="s">
        <v>121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6" t="s">
        <v>81</v>
      </c>
      <c r="BK177" s="222">
        <f>ROUND(I177*H177,2)</f>
        <v>0</v>
      </c>
      <c r="BL177" s="16" t="s">
        <v>198</v>
      </c>
      <c r="BM177" s="221" t="s">
        <v>272</v>
      </c>
    </row>
    <row r="178" spans="1:63" s="12" customFormat="1" ht="22.8" customHeight="1">
      <c r="A178" s="12"/>
      <c r="B178" s="194"/>
      <c r="C178" s="195"/>
      <c r="D178" s="196" t="s">
        <v>75</v>
      </c>
      <c r="E178" s="208" t="s">
        <v>273</v>
      </c>
      <c r="F178" s="208" t="s">
        <v>274</v>
      </c>
      <c r="G178" s="195"/>
      <c r="H178" s="195"/>
      <c r="I178" s="198"/>
      <c r="J178" s="209">
        <f>BK178</f>
        <v>0</v>
      </c>
      <c r="K178" s="195"/>
      <c r="L178" s="200"/>
      <c r="M178" s="201"/>
      <c r="N178" s="202"/>
      <c r="O178" s="202"/>
      <c r="P178" s="203">
        <f>SUM(P179:P196)</f>
        <v>0</v>
      </c>
      <c r="Q178" s="202"/>
      <c r="R178" s="203">
        <f>SUM(R179:R196)</f>
        <v>7.690899999999999</v>
      </c>
      <c r="S178" s="202"/>
      <c r="T178" s="204">
        <f>SUM(T179:T196)</f>
        <v>15.8994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5" t="s">
        <v>83</v>
      </c>
      <c r="AT178" s="206" t="s">
        <v>75</v>
      </c>
      <c r="AU178" s="206" t="s">
        <v>81</v>
      </c>
      <c r="AY178" s="205" t="s">
        <v>121</v>
      </c>
      <c r="BK178" s="207">
        <f>SUM(BK179:BK196)</f>
        <v>0</v>
      </c>
    </row>
    <row r="179" spans="1:65" s="2" customFormat="1" ht="37.8" customHeight="1">
      <c r="A179" s="37"/>
      <c r="B179" s="38"/>
      <c r="C179" s="210" t="s">
        <v>275</v>
      </c>
      <c r="D179" s="210" t="s">
        <v>124</v>
      </c>
      <c r="E179" s="211" t="s">
        <v>276</v>
      </c>
      <c r="F179" s="212" t="s">
        <v>277</v>
      </c>
      <c r="G179" s="213" t="s">
        <v>127</v>
      </c>
      <c r="H179" s="214">
        <v>118</v>
      </c>
      <c r="I179" s="215"/>
      <c r="J179" s="216">
        <f>ROUND(I179*H179,2)</f>
        <v>0</v>
      </c>
      <c r="K179" s="212" t="s">
        <v>128</v>
      </c>
      <c r="L179" s="43"/>
      <c r="M179" s="217" t="s">
        <v>1</v>
      </c>
      <c r="N179" s="218" t="s">
        <v>41</v>
      </c>
      <c r="O179" s="90"/>
      <c r="P179" s="219">
        <f>O179*H179</f>
        <v>0</v>
      </c>
      <c r="Q179" s="219">
        <v>0.00606</v>
      </c>
      <c r="R179" s="219">
        <f>Q179*H179</f>
        <v>0.71508</v>
      </c>
      <c r="S179" s="219">
        <v>0</v>
      </c>
      <c r="T179" s="22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1" t="s">
        <v>198</v>
      </c>
      <c r="AT179" s="221" t="s">
        <v>124</v>
      </c>
      <c r="AU179" s="221" t="s">
        <v>83</v>
      </c>
      <c r="AY179" s="16" t="s">
        <v>121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6" t="s">
        <v>81</v>
      </c>
      <c r="BK179" s="222">
        <f>ROUND(I179*H179,2)</f>
        <v>0</v>
      </c>
      <c r="BL179" s="16" t="s">
        <v>198</v>
      </c>
      <c r="BM179" s="221" t="s">
        <v>278</v>
      </c>
    </row>
    <row r="180" spans="1:51" s="13" customFormat="1" ht="12">
      <c r="A180" s="13"/>
      <c r="B180" s="223"/>
      <c r="C180" s="224"/>
      <c r="D180" s="225" t="s">
        <v>131</v>
      </c>
      <c r="E180" s="226" t="s">
        <v>1</v>
      </c>
      <c r="F180" s="227" t="s">
        <v>132</v>
      </c>
      <c r="G180" s="224"/>
      <c r="H180" s="228">
        <v>118</v>
      </c>
      <c r="I180" s="229"/>
      <c r="J180" s="224"/>
      <c r="K180" s="224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131</v>
      </c>
      <c r="AU180" s="234" t="s">
        <v>83</v>
      </c>
      <c r="AV180" s="13" t="s">
        <v>83</v>
      </c>
      <c r="AW180" s="13" t="s">
        <v>32</v>
      </c>
      <c r="AX180" s="13" t="s">
        <v>81</v>
      </c>
      <c r="AY180" s="234" t="s">
        <v>121</v>
      </c>
    </row>
    <row r="181" spans="1:65" s="2" customFormat="1" ht="24.15" customHeight="1">
      <c r="A181" s="37"/>
      <c r="B181" s="38"/>
      <c r="C181" s="245" t="s">
        <v>279</v>
      </c>
      <c r="D181" s="245" t="s">
        <v>200</v>
      </c>
      <c r="E181" s="246" t="s">
        <v>280</v>
      </c>
      <c r="F181" s="247" t="s">
        <v>281</v>
      </c>
      <c r="G181" s="248" t="s">
        <v>282</v>
      </c>
      <c r="H181" s="249">
        <v>12.39</v>
      </c>
      <c r="I181" s="250"/>
      <c r="J181" s="251">
        <f>ROUND(I181*H181,2)</f>
        <v>0</v>
      </c>
      <c r="K181" s="247" t="s">
        <v>128</v>
      </c>
      <c r="L181" s="252"/>
      <c r="M181" s="253" t="s">
        <v>1</v>
      </c>
      <c r="N181" s="254" t="s">
        <v>41</v>
      </c>
      <c r="O181" s="90"/>
      <c r="P181" s="219">
        <f>O181*H181</f>
        <v>0</v>
      </c>
      <c r="Q181" s="219">
        <v>0.025</v>
      </c>
      <c r="R181" s="219">
        <f>Q181*H181</f>
        <v>0.30975</v>
      </c>
      <c r="S181" s="219">
        <v>0</v>
      </c>
      <c r="T181" s="22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1" t="s">
        <v>203</v>
      </c>
      <c r="AT181" s="221" t="s">
        <v>200</v>
      </c>
      <c r="AU181" s="221" t="s">
        <v>83</v>
      </c>
      <c r="AY181" s="16" t="s">
        <v>121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6" t="s">
        <v>81</v>
      </c>
      <c r="BK181" s="222">
        <f>ROUND(I181*H181,2)</f>
        <v>0</v>
      </c>
      <c r="BL181" s="16" t="s">
        <v>198</v>
      </c>
      <c r="BM181" s="221" t="s">
        <v>283</v>
      </c>
    </row>
    <row r="182" spans="1:51" s="13" customFormat="1" ht="12">
      <c r="A182" s="13"/>
      <c r="B182" s="223"/>
      <c r="C182" s="224"/>
      <c r="D182" s="225" t="s">
        <v>131</v>
      </c>
      <c r="E182" s="226" t="s">
        <v>1</v>
      </c>
      <c r="F182" s="227" t="s">
        <v>284</v>
      </c>
      <c r="G182" s="224"/>
      <c r="H182" s="228">
        <v>12.39</v>
      </c>
      <c r="I182" s="229"/>
      <c r="J182" s="224"/>
      <c r="K182" s="224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131</v>
      </c>
      <c r="AU182" s="234" t="s">
        <v>83</v>
      </c>
      <c r="AV182" s="13" t="s">
        <v>83</v>
      </c>
      <c r="AW182" s="13" t="s">
        <v>32</v>
      </c>
      <c r="AX182" s="13" t="s">
        <v>81</v>
      </c>
      <c r="AY182" s="234" t="s">
        <v>121</v>
      </c>
    </row>
    <row r="183" spans="1:65" s="2" customFormat="1" ht="37.8" customHeight="1">
      <c r="A183" s="37"/>
      <c r="B183" s="38"/>
      <c r="C183" s="210" t="s">
        <v>285</v>
      </c>
      <c r="D183" s="210" t="s">
        <v>124</v>
      </c>
      <c r="E183" s="211" t="s">
        <v>286</v>
      </c>
      <c r="F183" s="212" t="s">
        <v>287</v>
      </c>
      <c r="G183" s="213" t="s">
        <v>127</v>
      </c>
      <c r="H183" s="214">
        <v>726</v>
      </c>
      <c r="I183" s="215"/>
      <c r="J183" s="216">
        <f>ROUND(I183*H183,2)</f>
        <v>0</v>
      </c>
      <c r="K183" s="212" t="s">
        <v>128</v>
      </c>
      <c r="L183" s="43"/>
      <c r="M183" s="217" t="s">
        <v>1</v>
      </c>
      <c r="N183" s="218" t="s">
        <v>41</v>
      </c>
      <c r="O183" s="90"/>
      <c r="P183" s="219">
        <f>O183*H183</f>
        <v>0</v>
      </c>
      <c r="Q183" s="219">
        <v>0</v>
      </c>
      <c r="R183" s="219">
        <f>Q183*H183</f>
        <v>0</v>
      </c>
      <c r="S183" s="219">
        <v>0.0019</v>
      </c>
      <c r="T183" s="220">
        <f>S183*H183</f>
        <v>1.3794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1" t="s">
        <v>198</v>
      </c>
      <c r="AT183" s="221" t="s">
        <v>124</v>
      </c>
      <c r="AU183" s="221" t="s">
        <v>83</v>
      </c>
      <c r="AY183" s="16" t="s">
        <v>121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6" t="s">
        <v>81</v>
      </c>
      <c r="BK183" s="222">
        <f>ROUND(I183*H183,2)</f>
        <v>0</v>
      </c>
      <c r="BL183" s="16" t="s">
        <v>198</v>
      </c>
      <c r="BM183" s="221" t="s">
        <v>288</v>
      </c>
    </row>
    <row r="184" spans="1:65" s="2" customFormat="1" ht="37.8" customHeight="1">
      <c r="A184" s="37"/>
      <c r="B184" s="38"/>
      <c r="C184" s="210" t="s">
        <v>289</v>
      </c>
      <c r="D184" s="210" t="s">
        <v>124</v>
      </c>
      <c r="E184" s="211" t="s">
        <v>290</v>
      </c>
      <c r="F184" s="212" t="s">
        <v>291</v>
      </c>
      <c r="G184" s="213" t="s">
        <v>127</v>
      </c>
      <c r="H184" s="214">
        <v>726</v>
      </c>
      <c r="I184" s="215"/>
      <c r="J184" s="216">
        <f>ROUND(I184*H184,2)</f>
        <v>0</v>
      </c>
      <c r="K184" s="212" t="s">
        <v>128</v>
      </c>
      <c r="L184" s="43"/>
      <c r="M184" s="217" t="s">
        <v>1</v>
      </c>
      <c r="N184" s="218" t="s">
        <v>41</v>
      </c>
      <c r="O184" s="90"/>
      <c r="P184" s="219">
        <f>O184*H184</f>
        <v>0</v>
      </c>
      <c r="Q184" s="219">
        <v>0</v>
      </c>
      <c r="R184" s="219">
        <f>Q184*H184</f>
        <v>0</v>
      </c>
      <c r="S184" s="219">
        <v>0.02</v>
      </c>
      <c r="T184" s="220">
        <f>S184*H184</f>
        <v>14.52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1" t="s">
        <v>198</v>
      </c>
      <c r="AT184" s="221" t="s">
        <v>124</v>
      </c>
      <c r="AU184" s="221" t="s">
        <v>83</v>
      </c>
      <c r="AY184" s="16" t="s">
        <v>121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6" t="s">
        <v>81</v>
      </c>
      <c r="BK184" s="222">
        <f>ROUND(I184*H184,2)</f>
        <v>0</v>
      </c>
      <c r="BL184" s="16" t="s">
        <v>198</v>
      </c>
      <c r="BM184" s="221" t="s">
        <v>292</v>
      </c>
    </row>
    <row r="185" spans="1:65" s="2" customFormat="1" ht="33" customHeight="1">
      <c r="A185" s="37"/>
      <c r="B185" s="38"/>
      <c r="C185" s="210" t="s">
        <v>293</v>
      </c>
      <c r="D185" s="210" t="s">
        <v>124</v>
      </c>
      <c r="E185" s="211" t="s">
        <v>294</v>
      </c>
      <c r="F185" s="212" t="s">
        <v>295</v>
      </c>
      <c r="G185" s="213" t="s">
        <v>127</v>
      </c>
      <c r="H185" s="214">
        <v>726</v>
      </c>
      <c r="I185" s="215"/>
      <c r="J185" s="216">
        <f>ROUND(I185*H185,2)</f>
        <v>0</v>
      </c>
      <c r="K185" s="212" t="s">
        <v>128</v>
      </c>
      <c r="L185" s="43"/>
      <c r="M185" s="217" t="s">
        <v>1</v>
      </c>
      <c r="N185" s="218" t="s">
        <v>41</v>
      </c>
      <c r="O185" s="90"/>
      <c r="P185" s="219">
        <f>O185*H185</f>
        <v>0</v>
      </c>
      <c r="Q185" s="219">
        <v>0.00012</v>
      </c>
      <c r="R185" s="219">
        <f>Q185*H185</f>
        <v>0.08712</v>
      </c>
      <c r="S185" s="219">
        <v>0</v>
      </c>
      <c r="T185" s="220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1" t="s">
        <v>198</v>
      </c>
      <c r="AT185" s="221" t="s">
        <v>124</v>
      </c>
      <c r="AU185" s="221" t="s">
        <v>83</v>
      </c>
      <c r="AY185" s="16" t="s">
        <v>121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6" t="s">
        <v>81</v>
      </c>
      <c r="BK185" s="222">
        <f>ROUND(I185*H185,2)</f>
        <v>0</v>
      </c>
      <c r="BL185" s="16" t="s">
        <v>198</v>
      </c>
      <c r="BM185" s="221" t="s">
        <v>296</v>
      </c>
    </row>
    <row r="186" spans="1:65" s="2" customFormat="1" ht="24.15" customHeight="1">
      <c r="A186" s="37"/>
      <c r="B186" s="38"/>
      <c r="C186" s="245" t="s">
        <v>297</v>
      </c>
      <c r="D186" s="245" t="s">
        <v>200</v>
      </c>
      <c r="E186" s="246" t="s">
        <v>280</v>
      </c>
      <c r="F186" s="247" t="s">
        <v>281</v>
      </c>
      <c r="G186" s="248" t="s">
        <v>282</v>
      </c>
      <c r="H186" s="249">
        <v>162.914</v>
      </c>
      <c r="I186" s="250"/>
      <c r="J186" s="251">
        <f>ROUND(I186*H186,2)</f>
        <v>0</v>
      </c>
      <c r="K186" s="247" t="s">
        <v>128</v>
      </c>
      <c r="L186" s="252"/>
      <c r="M186" s="253" t="s">
        <v>1</v>
      </c>
      <c r="N186" s="254" t="s">
        <v>41</v>
      </c>
      <c r="O186" s="90"/>
      <c r="P186" s="219">
        <f>O186*H186</f>
        <v>0</v>
      </c>
      <c r="Q186" s="219">
        <v>0.025</v>
      </c>
      <c r="R186" s="219">
        <f>Q186*H186</f>
        <v>4.07285</v>
      </c>
      <c r="S186" s="219">
        <v>0</v>
      </c>
      <c r="T186" s="22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1" t="s">
        <v>203</v>
      </c>
      <c r="AT186" s="221" t="s">
        <v>200</v>
      </c>
      <c r="AU186" s="221" t="s">
        <v>83</v>
      </c>
      <c r="AY186" s="16" t="s">
        <v>121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6" t="s">
        <v>81</v>
      </c>
      <c r="BK186" s="222">
        <f>ROUND(I186*H186,2)</f>
        <v>0</v>
      </c>
      <c r="BL186" s="16" t="s">
        <v>198</v>
      </c>
      <c r="BM186" s="221" t="s">
        <v>298</v>
      </c>
    </row>
    <row r="187" spans="1:51" s="13" customFormat="1" ht="12">
      <c r="A187" s="13"/>
      <c r="B187" s="223"/>
      <c r="C187" s="224"/>
      <c r="D187" s="225" t="s">
        <v>131</v>
      </c>
      <c r="E187" s="226" t="s">
        <v>1</v>
      </c>
      <c r="F187" s="227" t="s">
        <v>299</v>
      </c>
      <c r="G187" s="224"/>
      <c r="H187" s="228">
        <v>162.914</v>
      </c>
      <c r="I187" s="229"/>
      <c r="J187" s="224"/>
      <c r="K187" s="224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131</v>
      </c>
      <c r="AU187" s="234" t="s">
        <v>83</v>
      </c>
      <c r="AV187" s="13" t="s">
        <v>83</v>
      </c>
      <c r="AW187" s="13" t="s">
        <v>32</v>
      </c>
      <c r="AX187" s="13" t="s">
        <v>81</v>
      </c>
      <c r="AY187" s="234" t="s">
        <v>121</v>
      </c>
    </row>
    <row r="188" spans="1:65" s="2" customFormat="1" ht="33" customHeight="1">
      <c r="A188" s="37"/>
      <c r="B188" s="38"/>
      <c r="C188" s="210" t="s">
        <v>300</v>
      </c>
      <c r="D188" s="210" t="s">
        <v>124</v>
      </c>
      <c r="E188" s="211" t="s">
        <v>301</v>
      </c>
      <c r="F188" s="212" t="s">
        <v>302</v>
      </c>
      <c r="G188" s="213" t="s">
        <v>127</v>
      </c>
      <c r="H188" s="214">
        <v>726</v>
      </c>
      <c r="I188" s="215"/>
      <c r="J188" s="216">
        <f>ROUND(I188*H188,2)</f>
        <v>0</v>
      </c>
      <c r="K188" s="212" t="s">
        <v>128</v>
      </c>
      <c r="L188" s="43"/>
      <c r="M188" s="217" t="s">
        <v>1</v>
      </c>
      <c r="N188" s="218" t="s">
        <v>41</v>
      </c>
      <c r="O188" s="90"/>
      <c r="P188" s="219">
        <f>O188*H188</f>
        <v>0</v>
      </c>
      <c r="Q188" s="219">
        <v>0.00012</v>
      </c>
      <c r="R188" s="219">
        <f>Q188*H188</f>
        <v>0.08712</v>
      </c>
      <c r="S188" s="219">
        <v>0</v>
      </c>
      <c r="T188" s="22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1" t="s">
        <v>198</v>
      </c>
      <c r="AT188" s="221" t="s">
        <v>124</v>
      </c>
      <c r="AU188" s="221" t="s">
        <v>83</v>
      </c>
      <c r="AY188" s="16" t="s">
        <v>121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6" t="s">
        <v>81</v>
      </c>
      <c r="BK188" s="222">
        <f>ROUND(I188*H188,2)</f>
        <v>0</v>
      </c>
      <c r="BL188" s="16" t="s">
        <v>198</v>
      </c>
      <c r="BM188" s="221" t="s">
        <v>303</v>
      </c>
    </row>
    <row r="189" spans="1:65" s="2" customFormat="1" ht="16.5" customHeight="1">
      <c r="A189" s="37"/>
      <c r="B189" s="38"/>
      <c r="C189" s="245" t="s">
        <v>304</v>
      </c>
      <c r="D189" s="245" t="s">
        <v>200</v>
      </c>
      <c r="E189" s="246" t="s">
        <v>305</v>
      </c>
      <c r="F189" s="247" t="s">
        <v>306</v>
      </c>
      <c r="G189" s="248" t="s">
        <v>282</v>
      </c>
      <c r="H189" s="249">
        <v>115.521</v>
      </c>
      <c r="I189" s="250"/>
      <c r="J189" s="251">
        <f>ROUND(I189*H189,2)</f>
        <v>0</v>
      </c>
      <c r="K189" s="247" t="s">
        <v>128</v>
      </c>
      <c r="L189" s="252"/>
      <c r="M189" s="253" t="s">
        <v>1</v>
      </c>
      <c r="N189" s="254" t="s">
        <v>41</v>
      </c>
      <c r="O189" s="90"/>
      <c r="P189" s="219">
        <f>O189*H189</f>
        <v>0</v>
      </c>
      <c r="Q189" s="219">
        <v>0.02</v>
      </c>
      <c r="R189" s="219">
        <f>Q189*H189</f>
        <v>2.31042</v>
      </c>
      <c r="S189" s="219">
        <v>0</v>
      </c>
      <c r="T189" s="22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1" t="s">
        <v>203</v>
      </c>
      <c r="AT189" s="221" t="s">
        <v>200</v>
      </c>
      <c r="AU189" s="221" t="s">
        <v>83</v>
      </c>
      <c r="AY189" s="16" t="s">
        <v>121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6" t="s">
        <v>81</v>
      </c>
      <c r="BK189" s="222">
        <f>ROUND(I189*H189,2)</f>
        <v>0</v>
      </c>
      <c r="BL189" s="16" t="s">
        <v>198</v>
      </c>
      <c r="BM189" s="221" t="s">
        <v>307</v>
      </c>
    </row>
    <row r="190" spans="1:51" s="13" customFormat="1" ht="12">
      <c r="A190" s="13"/>
      <c r="B190" s="223"/>
      <c r="C190" s="224"/>
      <c r="D190" s="225" t="s">
        <v>131</v>
      </c>
      <c r="E190" s="226" t="s">
        <v>1</v>
      </c>
      <c r="F190" s="227" t="s">
        <v>308</v>
      </c>
      <c r="G190" s="224"/>
      <c r="H190" s="228">
        <v>115.521</v>
      </c>
      <c r="I190" s="229"/>
      <c r="J190" s="224"/>
      <c r="K190" s="224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131</v>
      </c>
      <c r="AU190" s="234" t="s">
        <v>83</v>
      </c>
      <c r="AV190" s="13" t="s">
        <v>83</v>
      </c>
      <c r="AW190" s="13" t="s">
        <v>32</v>
      </c>
      <c r="AX190" s="13" t="s">
        <v>81</v>
      </c>
      <c r="AY190" s="234" t="s">
        <v>121</v>
      </c>
    </row>
    <row r="191" spans="1:65" s="2" customFormat="1" ht="24.15" customHeight="1">
      <c r="A191" s="37"/>
      <c r="B191" s="38"/>
      <c r="C191" s="210" t="s">
        <v>309</v>
      </c>
      <c r="D191" s="210" t="s">
        <v>124</v>
      </c>
      <c r="E191" s="211" t="s">
        <v>310</v>
      </c>
      <c r="F191" s="212" t="s">
        <v>311</v>
      </c>
      <c r="G191" s="213" t="s">
        <v>230</v>
      </c>
      <c r="H191" s="214">
        <v>236</v>
      </c>
      <c r="I191" s="215"/>
      <c r="J191" s="216">
        <f>ROUND(I191*H191,2)</f>
        <v>0</v>
      </c>
      <c r="K191" s="212" t="s">
        <v>128</v>
      </c>
      <c r="L191" s="43"/>
      <c r="M191" s="217" t="s">
        <v>1</v>
      </c>
      <c r="N191" s="218" t="s">
        <v>41</v>
      </c>
      <c r="O191" s="90"/>
      <c r="P191" s="219">
        <f>O191*H191</f>
        <v>0</v>
      </c>
      <c r="Q191" s="219">
        <v>0.00016</v>
      </c>
      <c r="R191" s="219">
        <f>Q191*H191</f>
        <v>0.03776</v>
      </c>
      <c r="S191" s="219">
        <v>0</v>
      </c>
      <c r="T191" s="22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1" t="s">
        <v>198</v>
      </c>
      <c r="AT191" s="221" t="s">
        <v>124</v>
      </c>
      <c r="AU191" s="221" t="s">
        <v>83</v>
      </c>
      <c r="AY191" s="16" t="s">
        <v>121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6" t="s">
        <v>81</v>
      </c>
      <c r="BK191" s="222">
        <f>ROUND(I191*H191,2)</f>
        <v>0</v>
      </c>
      <c r="BL191" s="16" t="s">
        <v>198</v>
      </c>
      <c r="BM191" s="221" t="s">
        <v>312</v>
      </c>
    </row>
    <row r="192" spans="1:65" s="2" customFormat="1" ht="16.5" customHeight="1">
      <c r="A192" s="37"/>
      <c r="B192" s="38"/>
      <c r="C192" s="245" t="s">
        <v>313</v>
      </c>
      <c r="D192" s="245" t="s">
        <v>200</v>
      </c>
      <c r="E192" s="246" t="s">
        <v>305</v>
      </c>
      <c r="F192" s="247" t="s">
        <v>306</v>
      </c>
      <c r="G192" s="248" t="s">
        <v>282</v>
      </c>
      <c r="H192" s="249">
        <v>3.54</v>
      </c>
      <c r="I192" s="250"/>
      <c r="J192" s="251">
        <f>ROUND(I192*H192,2)</f>
        <v>0</v>
      </c>
      <c r="K192" s="247" t="s">
        <v>128</v>
      </c>
      <c r="L192" s="252"/>
      <c r="M192" s="253" t="s">
        <v>1</v>
      </c>
      <c r="N192" s="254" t="s">
        <v>41</v>
      </c>
      <c r="O192" s="90"/>
      <c r="P192" s="219">
        <f>O192*H192</f>
        <v>0</v>
      </c>
      <c r="Q192" s="219">
        <v>0.02</v>
      </c>
      <c r="R192" s="219">
        <f>Q192*H192</f>
        <v>0.0708</v>
      </c>
      <c r="S192" s="219">
        <v>0</v>
      </c>
      <c r="T192" s="22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1" t="s">
        <v>203</v>
      </c>
      <c r="AT192" s="221" t="s">
        <v>200</v>
      </c>
      <c r="AU192" s="221" t="s">
        <v>83</v>
      </c>
      <c r="AY192" s="16" t="s">
        <v>121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6" t="s">
        <v>81</v>
      </c>
      <c r="BK192" s="222">
        <f>ROUND(I192*H192,2)</f>
        <v>0</v>
      </c>
      <c r="BL192" s="16" t="s">
        <v>198</v>
      </c>
      <c r="BM192" s="221" t="s">
        <v>314</v>
      </c>
    </row>
    <row r="193" spans="1:51" s="13" customFormat="1" ht="12">
      <c r="A193" s="13"/>
      <c r="B193" s="223"/>
      <c r="C193" s="224"/>
      <c r="D193" s="225" t="s">
        <v>131</v>
      </c>
      <c r="E193" s="226" t="s">
        <v>1</v>
      </c>
      <c r="F193" s="227" t="s">
        <v>315</v>
      </c>
      <c r="G193" s="224"/>
      <c r="H193" s="228">
        <v>3.54</v>
      </c>
      <c r="I193" s="229"/>
      <c r="J193" s="224"/>
      <c r="K193" s="224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131</v>
      </c>
      <c r="AU193" s="234" t="s">
        <v>83</v>
      </c>
      <c r="AV193" s="13" t="s">
        <v>83</v>
      </c>
      <c r="AW193" s="13" t="s">
        <v>32</v>
      </c>
      <c r="AX193" s="13" t="s">
        <v>81</v>
      </c>
      <c r="AY193" s="234" t="s">
        <v>121</v>
      </c>
    </row>
    <row r="194" spans="1:65" s="2" customFormat="1" ht="24.15" customHeight="1">
      <c r="A194" s="37"/>
      <c r="B194" s="38"/>
      <c r="C194" s="210" t="s">
        <v>316</v>
      </c>
      <c r="D194" s="210" t="s">
        <v>124</v>
      </c>
      <c r="E194" s="211" t="s">
        <v>317</v>
      </c>
      <c r="F194" s="212" t="s">
        <v>318</v>
      </c>
      <c r="G194" s="213" t="s">
        <v>163</v>
      </c>
      <c r="H194" s="214">
        <v>7.691</v>
      </c>
      <c r="I194" s="215"/>
      <c r="J194" s="216">
        <f>ROUND(I194*H194,2)</f>
        <v>0</v>
      </c>
      <c r="K194" s="212" t="s">
        <v>128</v>
      </c>
      <c r="L194" s="43"/>
      <c r="M194" s="217" t="s">
        <v>1</v>
      </c>
      <c r="N194" s="218" t="s">
        <v>41</v>
      </c>
      <c r="O194" s="90"/>
      <c r="P194" s="219">
        <f>O194*H194</f>
        <v>0</v>
      </c>
      <c r="Q194" s="219">
        <v>0</v>
      </c>
      <c r="R194" s="219">
        <f>Q194*H194</f>
        <v>0</v>
      </c>
      <c r="S194" s="219">
        <v>0</v>
      </c>
      <c r="T194" s="22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1" t="s">
        <v>198</v>
      </c>
      <c r="AT194" s="221" t="s">
        <v>124</v>
      </c>
      <c r="AU194" s="221" t="s">
        <v>83</v>
      </c>
      <c r="AY194" s="16" t="s">
        <v>121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6" t="s">
        <v>81</v>
      </c>
      <c r="BK194" s="222">
        <f>ROUND(I194*H194,2)</f>
        <v>0</v>
      </c>
      <c r="BL194" s="16" t="s">
        <v>198</v>
      </c>
      <c r="BM194" s="221" t="s">
        <v>319</v>
      </c>
    </row>
    <row r="195" spans="1:65" s="2" customFormat="1" ht="24.15" customHeight="1">
      <c r="A195" s="37"/>
      <c r="B195" s="38"/>
      <c r="C195" s="210" t="s">
        <v>320</v>
      </c>
      <c r="D195" s="210" t="s">
        <v>124</v>
      </c>
      <c r="E195" s="211" t="s">
        <v>321</v>
      </c>
      <c r="F195" s="212" t="s">
        <v>322</v>
      </c>
      <c r="G195" s="213" t="s">
        <v>163</v>
      </c>
      <c r="H195" s="214">
        <v>7.691</v>
      </c>
      <c r="I195" s="215"/>
      <c r="J195" s="216">
        <f>ROUND(I195*H195,2)</f>
        <v>0</v>
      </c>
      <c r="K195" s="212" t="s">
        <v>128</v>
      </c>
      <c r="L195" s="43"/>
      <c r="M195" s="217" t="s">
        <v>1</v>
      </c>
      <c r="N195" s="218" t="s">
        <v>41</v>
      </c>
      <c r="O195" s="90"/>
      <c r="P195" s="219">
        <f>O195*H195</f>
        <v>0</v>
      </c>
      <c r="Q195" s="219">
        <v>0</v>
      </c>
      <c r="R195" s="219">
        <f>Q195*H195</f>
        <v>0</v>
      </c>
      <c r="S195" s="219">
        <v>0</v>
      </c>
      <c r="T195" s="22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1" t="s">
        <v>198</v>
      </c>
      <c r="AT195" s="221" t="s">
        <v>124</v>
      </c>
      <c r="AU195" s="221" t="s">
        <v>83</v>
      </c>
      <c r="AY195" s="16" t="s">
        <v>121</v>
      </c>
      <c r="BE195" s="222">
        <f>IF(N195="základní",J195,0)</f>
        <v>0</v>
      </c>
      <c r="BF195" s="222">
        <f>IF(N195="snížená",J195,0)</f>
        <v>0</v>
      </c>
      <c r="BG195" s="222">
        <f>IF(N195="zákl. přenesená",J195,0)</f>
        <v>0</v>
      </c>
      <c r="BH195" s="222">
        <f>IF(N195="sníž. přenesená",J195,0)</f>
        <v>0</v>
      </c>
      <c r="BI195" s="222">
        <f>IF(N195="nulová",J195,0)</f>
        <v>0</v>
      </c>
      <c r="BJ195" s="16" t="s">
        <v>81</v>
      </c>
      <c r="BK195" s="222">
        <f>ROUND(I195*H195,2)</f>
        <v>0</v>
      </c>
      <c r="BL195" s="16" t="s">
        <v>198</v>
      </c>
      <c r="BM195" s="221" t="s">
        <v>323</v>
      </c>
    </row>
    <row r="196" spans="1:65" s="2" customFormat="1" ht="24.15" customHeight="1">
      <c r="A196" s="37"/>
      <c r="B196" s="38"/>
      <c r="C196" s="210" t="s">
        <v>324</v>
      </c>
      <c r="D196" s="210" t="s">
        <v>124</v>
      </c>
      <c r="E196" s="211" t="s">
        <v>325</v>
      </c>
      <c r="F196" s="212" t="s">
        <v>326</v>
      </c>
      <c r="G196" s="213" t="s">
        <v>163</v>
      </c>
      <c r="H196" s="214">
        <v>7.691</v>
      </c>
      <c r="I196" s="215"/>
      <c r="J196" s="216">
        <f>ROUND(I196*H196,2)</f>
        <v>0</v>
      </c>
      <c r="K196" s="212" t="s">
        <v>128</v>
      </c>
      <c r="L196" s="43"/>
      <c r="M196" s="217" t="s">
        <v>1</v>
      </c>
      <c r="N196" s="218" t="s">
        <v>41</v>
      </c>
      <c r="O196" s="90"/>
      <c r="P196" s="219">
        <f>O196*H196</f>
        <v>0</v>
      </c>
      <c r="Q196" s="219">
        <v>0</v>
      </c>
      <c r="R196" s="219">
        <f>Q196*H196</f>
        <v>0</v>
      </c>
      <c r="S196" s="219">
        <v>0</v>
      </c>
      <c r="T196" s="22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1" t="s">
        <v>198</v>
      </c>
      <c r="AT196" s="221" t="s">
        <v>124</v>
      </c>
      <c r="AU196" s="221" t="s">
        <v>83</v>
      </c>
      <c r="AY196" s="16" t="s">
        <v>121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6" t="s">
        <v>81</v>
      </c>
      <c r="BK196" s="222">
        <f>ROUND(I196*H196,2)</f>
        <v>0</v>
      </c>
      <c r="BL196" s="16" t="s">
        <v>198</v>
      </c>
      <c r="BM196" s="221" t="s">
        <v>327</v>
      </c>
    </row>
    <row r="197" spans="1:63" s="12" customFormat="1" ht="22.8" customHeight="1">
      <c r="A197" s="12"/>
      <c r="B197" s="194"/>
      <c r="C197" s="195"/>
      <c r="D197" s="196" t="s">
        <v>75</v>
      </c>
      <c r="E197" s="208" t="s">
        <v>328</v>
      </c>
      <c r="F197" s="208" t="s">
        <v>329</v>
      </c>
      <c r="G197" s="195"/>
      <c r="H197" s="195"/>
      <c r="I197" s="198"/>
      <c r="J197" s="209">
        <f>BK197</f>
        <v>0</v>
      </c>
      <c r="K197" s="195"/>
      <c r="L197" s="200"/>
      <c r="M197" s="201"/>
      <c r="N197" s="202"/>
      <c r="O197" s="202"/>
      <c r="P197" s="203">
        <f>SUM(P198:P204)</f>
        <v>0</v>
      </c>
      <c r="Q197" s="202"/>
      <c r="R197" s="203">
        <f>SUM(R198:R204)</f>
        <v>0.03768</v>
      </c>
      <c r="S197" s="202"/>
      <c r="T197" s="204">
        <f>SUM(T198:T204)</f>
        <v>0.16088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5" t="s">
        <v>83</v>
      </c>
      <c r="AT197" s="206" t="s">
        <v>75</v>
      </c>
      <c r="AU197" s="206" t="s">
        <v>81</v>
      </c>
      <c r="AY197" s="205" t="s">
        <v>121</v>
      </c>
      <c r="BK197" s="207">
        <f>SUM(BK198:BK204)</f>
        <v>0</v>
      </c>
    </row>
    <row r="198" spans="1:65" s="2" customFormat="1" ht="16.5" customHeight="1">
      <c r="A198" s="37"/>
      <c r="B198" s="38"/>
      <c r="C198" s="210" t="s">
        <v>330</v>
      </c>
      <c r="D198" s="210" t="s">
        <v>124</v>
      </c>
      <c r="E198" s="211" t="s">
        <v>331</v>
      </c>
      <c r="F198" s="212" t="s">
        <v>332</v>
      </c>
      <c r="G198" s="213" t="s">
        <v>333</v>
      </c>
      <c r="H198" s="214">
        <v>8</v>
      </c>
      <c r="I198" s="215"/>
      <c r="J198" s="216">
        <f>ROUND(I198*H198,2)</f>
        <v>0</v>
      </c>
      <c r="K198" s="212" t="s">
        <v>128</v>
      </c>
      <c r="L198" s="43"/>
      <c r="M198" s="217" t="s">
        <v>1</v>
      </c>
      <c r="N198" s="218" t="s">
        <v>41</v>
      </c>
      <c r="O198" s="90"/>
      <c r="P198" s="219">
        <f>O198*H198</f>
        <v>0</v>
      </c>
      <c r="Q198" s="219">
        <v>0</v>
      </c>
      <c r="R198" s="219">
        <f>Q198*H198</f>
        <v>0</v>
      </c>
      <c r="S198" s="219">
        <v>0.02011</v>
      </c>
      <c r="T198" s="220">
        <f>S198*H198</f>
        <v>0.16088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1" t="s">
        <v>198</v>
      </c>
      <c r="AT198" s="221" t="s">
        <v>124</v>
      </c>
      <c r="AU198" s="221" t="s">
        <v>83</v>
      </c>
      <c r="AY198" s="16" t="s">
        <v>121</v>
      </c>
      <c r="BE198" s="222">
        <f>IF(N198="základní",J198,0)</f>
        <v>0</v>
      </c>
      <c r="BF198" s="222">
        <f>IF(N198="snížená",J198,0)</f>
        <v>0</v>
      </c>
      <c r="BG198" s="222">
        <f>IF(N198="zákl. přenesená",J198,0)</f>
        <v>0</v>
      </c>
      <c r="BH198" s="222">
        <f>IF(N198="sníž. přenesená",J198,0)</f>
        <v>0</v>
      </c>
      <c r="BI198" s="222">
        <f>IF(N198="nulová",J198,0)</f>
        <v>0</v>
      </c>
      <c r="BJ198" s="16" t="s">
        <v>81</v>
      </c>
      <c r="BK198" s="222">
        <f>ROUND(I198*H198,2)</f>
        <v>0</v>
      </c>
      <c r="BL198" s="16" t="s">
        <v>198</v>
      </c>
      <c r="BM198" s="221" t="s">
        <v>334</v>
      </c>
    </row>
    <row r="199" spans="1:65" s="2" customFormat="1" ht="24.15" customHeight="1">
      <c r="A199" s="37"/>
      <c r="B199" s="38"/>
      <c r="C199" s="210" t="s">
        <v>335</v>
      </c>
      <c r="D199" s="210" t="s">
        <v>124</v>
      </c>
      <c r="E199" s="211" t="s">
        <v>336</v>
      </c>
      <c r="F199" s="212" t="s">
        <v>337</v>
      </c>
      <c r="G199" s="213" t="s">
        <v>333</v>
      </c>
      <c r="H199" s="214">
        <v>8</v>
      </c>
      <c r="I199" s="215"/>
      <c r="J199" s="216">
        <f>ROUND(I199*H199,2)</f>
        <v>0</v>
      </c>
      <c r="K199" s="212" t="s">
        <v>128</v>
      </c>
      <c r="L199" s="43"/>
      <c r="M199" s="217" t="s">
        <v>1</v>
      </c>
      <c r="N199" s="218" t="s">
        <v>41</v>
      </c>
      <c r="O199" s="90"/>
      <c r="P199" s="219">
        <f>O199*H199</f>
        <v>0</v>
      </c>
      <c r="Q199" s="219">
        <v>0.00115</v>
      </c>
      <c r="R199" s="219">
        <f>Q199*H199</f>
        <v>0.0092</v>
      </c>
      <c r="S199" s="219">
        <v>0</v>
      </c>
      <c r="T199" s="22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1" t="s">
        <v>198</v>
      </c>
      <c r="AT199" s="221" t="s">
        <v>124</v>
      </c>
      <c r="AU199" s="221" t="s">
        <v>83</v>
      </c>
      <c r="AY199" s="16" t="s">
        <v>121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6" t="s">
        <v>81</v>
      </c>
      <c r="BK199" s="222">
        <f>ROUND(I199*H199,2)</f>
        <v>0</v>
      </c>
      <c r="BL199" s="16" t="s">
        <v>198</v>
      </c>
      <c r="BM199" s="221" t="s">
        <v>338</v>
      </c>
    </row>
    <row r="200" spans="1:65" s="2" customFormat="1" ht="24.15" customHeight="1">
      <c r="A200" s="37"/>
      <c r="B200" s="38"/>
      <c r="C200" s="245" t="s">
        <v>339</v>
      </c>
      <c r="D200" s="245" t="s">
        <v>200</v>
      </c>
      <c r="E200" s="246" t="s">
        <v>340</v>
      </c>
      <c r="F200" s="247" t="s">
        <v>341</v>
      </c>
      <c r="G200" s="248" t="s">
        <v>333</v>
      </c>
      <c r="H200" s="249">
        <v>8</v>
      </c>
      <c r="I200" s="250"/>
      <c r="J200" s="251">
        <f>ROUND(I200*H200,2)</f>
        <v>0</v>
      </c>
      <c r="K200" s="247" t="s">
        <v>128</v>
      </c>
      <c r="L200" s="252"/>
      <c r="M200" s="253" t="s">
        <v>1</v>
      </c>
      <c r="N200" s="254" t="s">
        <v>41</v>
      </c>
      <c r="O200" s="90"/>
      <c r="P200" s="219">
        <f>O200*H200</f>
        <v>0</v>
      </c>
      <c r="Q200" s="219">
        <v>0.00178</v>
      </c>
      <c r="R200" s="219">
        <f>Q200*H200</f>
        <v>0.01424</v>
      </c>
      <c r="S200" s="219">
        <v>0</v>
      </c>
      <c r="T200" s="22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1" t="s">
        <v>203</v>
      </c>
      <c r="AT200" s="221" t="s">
        <v>200</v>
      </c>
      <c r="AU200" s="221" t="s">
        <v>83</v>
      </c>
      <c r="AY200" s="16" t="s">
        <v>121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6" t="s">
        <v>81</v>
      </c>
      <c r="BK200" s="222">
        <f>ROUND(I200*H200,2)</f>
        <v>0</v>
      </c>
      <c r="BL200" s="16" t="s">
        <v>198</v>
      </c>
      <c r="BM200" s="221" t="s">
        <v>342</v>
      </c>
    </row>
    <row r="201" spans="1:65" s="2" customFormat="1" ht="24.15" customHeight="1">
      <c r="A201" s="37"/>
      <c r="B201" s="38"/>
      <c r="C201" s="245" t="s">
        <v>343</v>
      </c>
      <c r="D201" s="245" t="s">
        <v>200</v>
      </c>
      <c r="E201" s="246" t="s">
        <v>344</v>
      </c>
      <c r="F201" s="247" t="s">
        <v>345</v>
      </c>
      <c r="G201" s="248" t="s">
        <v>333</v>
      </c>
      <c r="H201" s="249">
        <v>8</v>
      </c>
      <c r="I201" s="250"/>
      <c r="J201" s="251">
        <f>ROUND(I201*H201,2)</f>
        <v>0</v>
      </c>
      <c r="K201" s="247" t="s">
        <v>1</v>
      </c>
      <c r="L201" s="252"/>
      <c r="M201" s="253" t="s">
        <v>1</v>
      </c>
      <c r="N201" s="254" t="s">
        <v>41</v>
      </c>
      <c r="O201" s="90"/>
      <c r="P201" s="219">
        <f>O201*H201</f>
        <v>0</v>
      </c>
      <c r="Q201" s="219">
        <v>0.00178</v>
      </c>
      <c r="R201" s="219">
        <f>Q201*H201</f>
        <v>0.01424</v>
      </c>
      <c r="S201" s="219">
        <v>0</v>
      </c>
      <c r="T201" s="22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1" t="s">
        <v>203</v>
      </c>
      <c r="AT201" s="221" t="s">
        <v>200</v>
      </c>
      <c r="AU201" s="221" t="s">
        <v>83</v>
      </c>
      <c r="AY201" s="16" t="s">
        <v>121</v>
      </c>
      <c r="BE201" s="222">
        <f>IF(N201="základní",J201,0)</f>
        <v>0</v>
      </c>
      <c r="BF201" s="222">
        <f>IF(N201="snížená",J201,0)</f>
        <v>0</v>
      </c>
      <c r="BG201" s="222">
        <f>IF(N201="zákl. přenesená",J201,0)</f>
        <v>0</v>
      </c>
      <c r="BH201" s="222">
        <f>IF(N201="sníž. přenesená",J201,0)</f>
        <v>0</v>
      </c>
      <c r="BI201" s="222">
        <f>IF(N201="nulová",J201,0)</f>
        <v>0</v>
      </c>
      <c r="BJ201" s="16" t="s">
        <v>81</v>
      </c>
      <c r="BK201" s="222">
        <f>ROUND(I201*H201,2)</f>
        <v>0</v>
      </c>
      <c r="BL201" s="16" t="s">
        <v>198</v>
      </c>
      <c r="BM201" s="221" t="s">
        <v>346</v>
      </c>
    </row>
    <row r="202" spans="1:65" s="2" customFormat="1" ht="24.15" customHeight="1">
      <c r="A202" s="37"/>
      <c r="B202" s="38"/>
      <c r="C202" s="210" t="s">
        <v>347</v>
      </c>
      <c r="D202" s="210" t="s">
        <v>124</v>
      </c>
      <c r="E202" s="211" t="s">
        <v>348</v>
      </c>
      <c r="F202" s="212" t="s">
        <v>349</v>
      </c>
      <c r="G202" s="213" t="s">
        <v>163</v>
      </c>
      <c r="H202" s="214">
        <v>0.038</v>
      </c>
      <c r="I202" s="215"/>
      <c r="J202" s="216">
        <f>ROUND(I202*H202,2)</f>
        <v>0</v>
      </c>
      <c r="K202" s="212" t="s">
        <v>128</v>
      </c>
      <c r="L202" s="43"/>
      <c r="M202" s="217" t="s">
        <v>1</v>
      </c>
      <c r="N202" s="218" t="s">
        <v>41</v>
      </c>
      <c r="O202" s="90"/>
      <c r="P202" s="219">
        <f>O202*H202</f>
        <v>0</v>
      </c>
      <c r="Q202" s="219">
        <v>0</v>
      </c>
      <c r="R202" s="219">
        <f>Q202*H202</f>
        <v>0</v>
      </c>
      <c r="S202" s="219">
        <v>0</v>
      </c>
      <c r="T202" s="22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1" t="s">
        <v>198</v>
      </c>
      <c r="AT202" s="221" t="s">
        <v>124</v>
      </c>
      <c r="AU202" s="221" t="s">
        <v>83</v>
      </c>
      <c r="AY202" s="16" t="s">
        <v>121</v>
      </c>
      <c r="BE202" s="222">
        <f>IF(N202="základní",J202,0)</f>
        <v>0</v>
      </c>
      <c r="BF202" s="222">
        <f>IF(N202="snížená",J202,0)</f>
        <v>0</v>
      </c>
      <c r="BG202" s="222">
        <f>IF(N202="zákl. přenesená",J202,0)</f>
        <v>0</v>
      </c>
      <c r="BH202" s="222">
        <f>IF(N202="sníž. přenesená",J202,0)</f>
        <v>0</v>
      </c>
      <c r="BI202" s="222">
        <f>IF(N202="nulová",J202,0)</f>
        <v>0</v>
      </c>
      <c r="BJ202" s="16" t="s">
        <v>81</v>
      </c>
      <c r="BK202" s="222">
        <f>ROUND(I202*H202,2)</f>
        <v>0</v>
      </c>
      <c r="BL202" s="16" t="s">
        <v>198</v>
      </c>
      <c r="BM202" s="221" t="s">
        <v>350</v>
      </c>
    </row>
    <row r="203" spans="1:65" s="2" customFormat="1" ht="24.15" customHeight="1">
      <c r="A203" s="37"/>
      <c r="B203" s="38"/>
      <c r="C203" s="210" t="s">
        <v>351</v>
      </c>
      <c r="D203" s="210" t="s">
        <v>124</v>
      </c>
      <c r="E203" s="211" t="s">
        <v>352</v>
      </c>
      <c r="F203" s="212" t="s">
        <v>353</v>
      </c>
      <c r="G203" s="213" t="s">
        <v>163</v>
      </c>
      <c r="H203" s="214">
        <v>0.038</v>
      </c>
      <c r="I203" s="215"/>
      <c r="J203" s="216">
        <f>ROUND(I203*H203,2)</f>
        <v>0</v>
      </c>
      <c r="K203" s="212" t="s">
        <v>128</v>
      </c>
      <c r="L203" s="43"/>
      <c r="M203" s="217" t="s">
        <v>1</v>
      </c>
      <c r="N203" s="218" t="s">
        <v>41</v>
      </c>
      <c r="O203" s="90"/>
      <c r="P203" s="219">
        <f>O203*H203</f>
        <v>0</v>
      </c>
      <c r="Q203" s="219">
        <v>0</v>
      </c>
      <c r="R203" s="219">
        <f>Q203*H203</f>
        <v>0</v>
      </c>
      <c r="S203" s="219">
        <v>0</v>
      </c>
      <c r="T203" s="22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1" t="s">
        <v>198</v>
      </c>
      <c r="AT203" s="221" t="s">
        <v>124</v>
      </c>
      <c r="AU203" s="221" t="s">
        <v>83</v>
      </c>
      <c r="AY203" s="16" t="s">
        <v>121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6" t="s">
        <v>81</v>
      </c>
      <c r="BK203" s="222">
        <f>ROUND(I203*H203,2)</f>
        <v>0</v>
      </c>
      <c r="BL203" s="16" t="s">
        <v>198</v>
      </c>
      <c r="BM203" s="221" t="s">
        <v>354</v>
      </c>
    </row>
    <row r="204" spans="1:65" s="2" customFormat="1" ht="24.15" customHeight="1">
      <c r="A204" s="37"/>
      <c r="B204" s="38"/>
      <c r="C204" s="210" t="s">
        <v>355</v>
      </c>
      <c r="D204" s="210" t="s">
        <v>124</v>
      </c>
      <c r="E204" s="211" t="s">
        <v>356</v>
      </c>
      <c r="F204" s="212" t="s">
        <v>357</v>
      </c>
      <c r="G204" s="213" t="s">
        <v>163</v>
      </c>
      <c r="H204" s="214">
        <v>0.038</v>
      </c>
      <c r="I204" s="215"/>
      <c r="J204" s="216">
        <f>ROUND(I204*H204,2)</f>
        <v>0</v>
      </c>
      <c r="K204" s="212" t="s">
        <v>128</v>
      </c>
      <c r="L204" s="43"/>
      <c r="M204" s="217" t="s">
        <v>1</v>
      </c>
      <c r="N204" s="218" t="s">
        <v>41</v>
      </c>
      <c r="O204" s="90"/>
      <c r="P204" s="219">
        <f>O204*H204</f>
        <v>0</v>
      </c>
      <c r="Q204" s="219">
        <v>0</v>
      </c>
      <c r="R204" s="219">
        <f>Q204*H204</f>
        <v>0</v>
      </c>
      <c r="S204" s="219">
        <v>0</v>
      </c>
      <c r="T204" s="22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1" t="s">
        <v>198</v>
      </c>
      <c r="AT204" s="221" t="s">
        <v>124</v>
      </c>
      <c r="AU204" s="221" t="s">
        <v>83</v>
      </c>
      <c r="AY204" s="16" t="s">
        <v>121</v>
      </c>
      <c r="BE204" s="222">
        <f>IF(N204="základní",J204,0)</f>
        <v>0</v>
      </c>
      <c r="BF204" s="222">
        <f>IF(N204="snížená",J204,0)</f>
        <v>0</v>
      </c>
      <c r="BG204" s="222">
        <f>IF(N204="zákl. přenesená",J204,0)</f>
        <v>0</v>
      </c>
      <c r="BH204" s="222">
        <f>IF(N204="sníž. přenesená",J204,0)</f>
        <v>0</v>
      </c>
      <c r="BI204" s="222">
        <f>IF(N204="nulová",J204,0)</f>
        <v>0</v>
      </c>
      <c r="BJ204" s="16" t="s">
        <v>81</v>
      </c>
      <c r="BK204" s="222">
        <f>ROUND(I204*H204,2)</f>
        <v>0</v>
      </c>
      <c r="BL204" s="16" t="s">
        <v>198</v>
      </c>
      <c r="BM204" s="221" t="s">
        <v>358</v>
      </c>
    </row>
    <row r="205" spans="1:63" s="12" customFormat="1" ht="22.8" customHeight="1">
      <c r="A205" s="12"/>
      <c r="B205" s="194"/>
      <c r="C205" s="195"/>
      <c r="D205" s="196" t="s">
        <v>75</v>
      </c>
      <c r="E205" s="208" t="s">
        <v>359</v>
      </c>
      <c r="F205" s="208" t="s">
        <v>360</v>
      </c>
      <c r="G205" s="195"/>
      <c r="H205" s="195"/>
      <c r="I205" s="198"/>
      <c r="J205" s="209">
        <f>BK205</f>
        <v>0</v>
      </c>
      <c r="K205" s="195"/>
      <c r="L205" s="200"/>
      <c r="M205" s="201"/>
      <c r="N205" s="202"/>
      <c r="O205" s="202"/>
      <c r="P205" s="203">
        <f>SUM(P206:P220)</f>
        <v>0</v>
      </c>
      <c r="Q205" s="202"/>
      <c r="R205" s="203">
        <f>SUM(R206:R220)</f>
        <v>0.20932</v>
      </c>
      <c r="S205" s="202"/>
      <c r="T205" s="204">
        <f>SUM(T206:T220)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5" t="s">
        <v>83</v>
      </c>
      <c r="AT205" s="206" t="s">
        <v>75</v>
      </c>
      <c r="AU205" s="206" t="s">
        <v>81</v>
      </c>
      <c r="AY205" s="205" t="s">
        <v>121</v>
      </c>
      <c r="BK205" s="207">
        <f>SUM(BK206:BK220)</f>
        <v>0</v>
      </c>
    </row>
    <row r="206" spans="1:65" s="2" customFormat="1" ht="24.15" customHeight="1">
      <c r="A206" s="37"/>
      <c r="B206" s="38"/>
      <c r="C206" s="210" t="s">
        <v>361</v>
      </c>
      <c r="D206" s="210" t="s">
        <v>124</v>
      </c>
      <c r="E206" s="211" t="s">
        <v>362</v>
      </c>
      <c r="F206" s="212" t="s">
        <v>363</v>
      </c>
      <c r="G206" s="213" t="s">
        <v>230</v>
      </c>
      <c r="H206" s="214">
        <v>320</v>
      </c>
      <c r="I206" s="215"/>
      <c r="J206" s="216">
        <f>ROUND(I206*H206,2)</f>
        <v>0</v>
      </c>
      <c r="K206" s="212" t="s">
        <v>128</v>
      </c>
      <c r="L206" s="43"/>
      <c r="M206" s="217" t="s">
        <v>1</v>
      </c>
      <c r="N206" s="218" t="s">
        <v>41</v>
      </c>
      <c r="O206" s="90"/>
      <c r="P206" s="219">
        <f>O206*H206</f>
        <v>0</v>
      </c>
      <c r="Q206" s="219">
        <v>0</v>
      </c>
      <c r="R206" s="219">
        <f>Q206*H206</f>
        <v>0</v>
      </c>
      <c r="S206" s="219">
        <v>0</v>
      </c>
      <c r="T206" s="22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1" t="s">
        <v>198</v>
      </c>
      <c r="AT206" s="221" t="s">
        <v>124</v>
      </c>
      <c r="AU206" s="221" t="s">
        <v>83</v>
      </c>
      <c r="AY206" s="16" t="s">
        <v>121</v>
      </c>
      <c r="BE206" s="222">
        <f>IF(N206="základní",J206,0)</f>
        <v>0</v>
      </c>
      <c r="BF206" s="222">
        <f>IF(N206="snížená",J206,0)</f>
        <v>0</v>
      </c>
      <c r="BG206" s="222">
        <f>IF(N206="zákl. přenesená",J206,0)</f>
        <v>0</v>
      </c>
      <c r="BH206" s="222">
        <f>IF(N206="sníž. přenesená",J206,0)</f>
        <v>0</v>
      </c>
      <c r="BI206" s="222">
        <f>IF(N206="nulová",J206,0)</f>
        <v>0</v>
      </c>
      <c r="BJ206" s="16" t="s">
        <v>81</v>
      </c>
      <c r="BK206" s="222">
        <f>ROUND(I206*H206,2)</f>
        <v>0</v>
      </c>
      <c r="BL206" s="16" t="s">
        <v>198</v>
      </c>
      <c r="BM206" s="221" t="s">
        <v>364</v>
      </c>
    </row>
    <row r="207" spans="1:65" s="2" customFormat="1" ht="16.5" customHeight="1">
      <c r="A207" s="37"/>
      <c r="B207" s="38"/>
      <c r="C207" s="245" t="s">
        <v>365</v>
      </c>
      <c r="D207" s="245" t="s">
        <v>200</v>
      </c>
      <c r="E207" s="246" t="s">
        <v>366</v>
      </c>
      <c r="F207" s="247" t="s">
        <v>367</v>
      </c>
      <c r="G207" s="248" t="s">
        <v>368</v>
      </c>
      <c r="H207" s="249">
        <v>134.4</v>
      </c>
      <c r="I207" s="250"/>
      <c r="J207" s="251">
        <f>ROUND(I207*H207,2)</f>
        <v>0</v>
      </c>
      <c r="K207" s="247" t="s">
        <v>128</v>
      </c>
      <c r="L207" s="252"/>
      <c r="M207" s="253" t="s">
        <v>1</v>
      </c>
      <c r="N207" s="254" t="s">
        <v>41</v>
      </c>
      <c r="O207" s="90"/>
      <c r="P207" s="219">
        <f>O207*H207</f>
        <v>0</v>
      </c>
      <c r="Q207" s="219">
        <v>0.001</v>
      </c>
      <c r="R207" s="219">
        <f>Q207*H207</f>
        <v>0.13440000000000002</v>
      </c>
      <c r="S207" s="219">
        <v>0</v>
      </c>
      <c r="T207" s="22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1" t="s">
        <v>203</v>
      </c>
      <c r="AT207" s="221" t="s">
        <v>200</v>
      </c>
      <c r="AU207" s="221" t="s">
        <v>83</v>
      </c>
      <c r="AY207" s="16" t="s">
        <v>121</v>
      </c>
      <c r="BE207" s="222">
        <f>IF(N207="základní",J207,0)</f>
        <v>0</v>
      </c>
      <c r="BF207" s="222">
        <f>IF(N207="snížená",J207,0)</f>
        <v>0</v>
      </c>
      <c r="BG207" s="222">
        <f>IF(N207="zákl. přenesená",J207,0)</f>
        <v>0</v>
      </c>
      <c r="BH207" s="222">
        <f>IF(N207="sníž. přenesená",J207,0)</f>
        <v>0</v>
      </c>
      <c r="BI207" s="222">
        <f>IF(N207="nulová",J207,0)</f>
        <v>0</v>
      </c>
      <c r="BJ207" s="16" t="s">
        <v>81</v>
      </c>
      <c r="BK207" s="222">
        <f>ROUND(I207*H207,2)</f>
        <v>0</v>
      </c>
      <c r="BL207" s="16" t="s">
        <v>198</v>
      </c>
      <c r="BM207" s="221" t="s">
        <v>369</v>
      </c>
    </row>
    <row r="208" spans="1:51" s="13" customFormat="1" ht="12">
      <c r="A208" s="13"/>
      <c r="B208" s="223"/>
      <c r="C208" s="224"/>
      <c r="D208" s="225" t="s">
        <v>131</v>
      </c>
      <c r="E208" s="226" t="s">
        <v>1</v>
      </c>
      <c r="F208" s="227" t="s">
        <v>370</v>
      </c>
      <c r="G208" s="224"/>
      <c r="H208" s="228">
        <v>134.4</v>
      </c>
      <c r="I208" s="229"/>
      <c r="J208" s="224"/>
      <c r="K208" s="224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131</v>
      </c>
      <c r="AU208" s="234" t="s">
        <v>83</v>
      </c>
      <c r="AV208" s="13" t="s">
        <v>83</v>
      </c>
      <c r="AW208" s="13" t="s">
        <v>32</v>
      </c>
      <c r="AX208" s="13" t="s">
        <v>81</v>
      </c>
      <c r="AY208" s="234" t="s">
        <v>121</v>
      </c>
    </row>
    <row r="209" spans="1:65" s="2" customFormat="1" ht="24.15" customHeight="1">
      <c r="A209" s="37"/>
      <c r="B209" s="38"/>
      <c r="C209" s="245" t="s">
        <v>371</v>
      </c>
      <c r="D209" s="245" t="s">
        <v>200</v>
      </c>
      <c r="E209" s="246" t="s">
        <v>372</v>
      </c>
      <c r="F209" s="247" t="s">
        <v>373</v>
      </c>
      <c r="G209" s="248" t="s">
        <v>333</v>
      </c>
      <c r="H209" s="249">
        <v>78</v>
      </c>
      <c r="I209" s="250"/>
      <c r="J209" s="251">
        <f>ROUND(I209*H209,2)</f>
        <v>0</v>
      </c>
      <c r="K209" s="247" t="s">
        <v>128</v>
      </c>
      <c r="L209" s="252"/>
      <c r="M209" s="253" t="s">
        <v>1</v>
      </c>
      <c r="N209" s="254" t="s">
        <v>41</v>
      </c>
      <c r="O209" s="90"/>
      <c r="P209" s="219">
        <f>O209*H209</f>
        <v>0</v>
      </c>
      <c r="Q209" s="219">
        <v>0.0003</v>
      </c>
      <c r="R209" s="219">
        <f>Q209*H209</f>
        <v>0.023399999999999997</v>
      </c>
      <c r="S209" s="219">
        <v>0</v>
      </c>
      <c r="T209" s="22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1" t="s">
        <v>203</v>
      </c>
      <c r="AT209" s="221" t="s">
        <v>200</v>
      </c>
      <c r="AU209" s="221" t="s">
        <v>83</v>
      </c>
      <c r="AY209" s="16" t="s">
        <v>121</v>
      </c>
      <c r="BE209" s="222">
        <f>IF(N209="základní",J209,0)</f>
        <v>0</v>
      </c>
      <c r="BF209" s="222">
        <f>IF(N209="snížená",J209,0)</f>
        <v>0</v>
      </c>
      <c r="BG209" s="222">
        <f>IF(N209="zákl. přenesená",J209,0)</f>
        <v>0</v>
      </c>
      <c r="BH209" s="222">
        <f>IF(N209="sníž. přenesená",J209,0)</f>
        <v>0</v>
      </c>
      <c r="BI209" s="222">
        <f>IF(N209="nulová",J209,0)</f>
        <v>0</v>
      </c>
      <c r="BJ209" s="16" t="s">
        <v>81</v>
      </c>
      <c r="BK209" s="222">
        <f>ROUND(I209*H209,2)</f>
        <v>0</v>
      </c>
      <c r="BL209" s="16" t="s">
        <v>198</v>
      </c>
      <c r="BM209" s="221" t="s">
        <v>374</v>
      </c>
    </row>
    <row r="210" spans="1:65" s="2" customFormat="1" ht="16.5" customHeight="1">
      <c r="A210" s="37"/>
      <c r="B210" s="38"/>
      <c r="C210" s="245" t="s">
        <v>375</v>
      </c>
      <c r="D210" s="245" t="s">
        <v>200</v>
      </c>
      <c r="E210" s="246" t="s">
        <v>376</v>
      </c>
      <c r="F210" s="247" t="s">
        <v>377</v>
      </c>
      <c r="G210" s="248" t="s">
        <v>333</v>
      </c>
      <c r="H210" s="249">
        <v>18</v>
      </c>
      <c r="I210" s="250"/>
      <c r="J210" s="251">
        <f>ROUND(I210*H210,2)</f>
        <v>0</v>
      </c>
      <c r="K210" s="247" t="s">
        <v>128</v>
      </c>
      <c r="L210" s="252"/>
      <c r="M210" s="253" t="s">
        <v>1</v>
      </c>
      <c r="N210" s="254" t="s">
        <v>41</v>
      </c>
      <c r="O210" s="90"/>
      <c r="P210" s="219">
        <f>O210*H210</f>
        <v>0</v>
      </c>
      <c r="Q210" s="219">
        <v>0.00014</v>
      </c>
      <c r="R210" s="219">
        <f>Q210*H210</f>
        <v>0.0025199999999999997</v>
      </c>
      <c r="S210" s="219">
        <v>0</v>
      </c>
      <c r="T210" s="22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1" t="s">
        <v>203</v>
      </c>
      <c r="AT210" s="221" t="s">
        <v>200</v>
      </c>
      <c r="AU210" s="221" t="s">
        <v>83</v>
      </c>
      <c r="AY210" s="16" t="s">
        <v>121</v>
      </c>
      <c r="BE210" s="222">
        <f>IF(N210="základní",J210,0)</f>
        <v>0</v>
      </c>
      <c r="BF210" s="222">
        <f>IF(N210="snížená",J210,0)</f>
        <v>0</v>
      </c>
      <c r="BG210" s="222">
        <f>IF(N210="zákl. přenesená",J210,0)</f>
        <v>0</v>
      </c>
      <c r="BH210" s="222">
        <f>IF(N210="sníž. přenesená",J210,0)</f>
        <v>0</v>
      </c>
      <c r="BI210" s="222">
        <f>IF(N210="nulová",J210,0)</f>
        <v>0</v>
      </c>
      <c r="BJ210" s="16" t="s">
        <v>81</v>
      </c>
      <c r="BK210" s="222">
        <f>ROUND(I210*H210,2)</f>
        <v>0</v>
      </c>
      <c r="BL210" s="16" t="s">
        <v>198</v>
      </c>
      <c r="BM210" s="221" t="s">
        <v>378</v>
      </c>
    </row>
    <row r="211" spans="1:65" s="2" customFormat="1" ht="16.5" customHeight="1">
      <c r="A211" s="37"/>
      <c r="B211" s="38"/>
      <c r="C211" s="210" t="s">
        <v>379</v>
      </c>
      <c r="D211" s="210" t="s">
        <v>124</v>
      </c>
      <c r="E211" s="211" t="s">
        <v>380</v>
      </c>
      <c r="F211" s="212" t="s">
        <v>381</v>
      </c>
      <c r="G211" s="213" t="s">
        <v>333</v>
      </c>
      <c r="H211" s="214">
        <v>280</v>
      </c>
      <c r="I211" s="215"/>
      <c r="J211" s="216">
        <f>ROUND(I211*H211,2)</f>
        <v>0</v>
      </c>
      <c r="K211" s="212" t="s">
        <v>128</v>
      </c>
      <c r="L211" s="43"/>
      <c r="M211" s="217" t="s">
        <v>1</v>
      </c>
      <c r="N211" s="218" t="s">
        <v>41</v>
      </c>
      <c r="O211" s="90"/>
      <c r="P211" s="219">
        <f>O211*H211</f>
        <v>0</v>
      </c>
      <c r="Q211" s="219">
        <v>0</v>
      </c>
      <c r="R211" s="219">
        <f>Q211*H211</f>
        <v>0</v>
      </c>
      <c r="S211" s="219">
        <v>0</v>
      </c>
      <c r="T211" s="22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1" t="s">
        <v>198</v>
      </c>
      <c r="AT211" s="221" t="s">
        <v>124</v>
      </c>
      <c r="AU211" s="221" t="s">
        <v>83</v>
      </c>
      <c r="AY211" s="16" t="s">
        <v>121</v>
      </c>
      <c r="BE211" s="222">
        <f>IF(N211="základní",J211,0)</f>
        <v>0</v>
      </c>
      <c r="BF211" s="222">
        <f>IF(N211="snížená",J211,0)</f>
        <v>0</v>
      </c>
      <c r="BG211" s="222">
        <f>IF(N211="zákl. přenesená",J211,0)</f>
        <v>0</v>
      </c>
      <c r="BH211" s="222">
        <f>IF(N211="sníž. přenesená",J211,0)</f>
        <v>0</v>
      </c>
      <c r="BI211" s="222">
        <f>IF(N211="nulová",J211,0)</f>
        <v>0</v>
      </c>
      <c r="BJ211" s="16" t="s">
        <v>81</v>
      </c>
      <c r="BK211" s="222">
        <f>ROUND(I211*H211,2)</f>
        <v>0</v>
      </c>
      <c r="BL211" s="16" t="s">
        <v>198</v>
      </c>
      <c r="BM211" s="221" t="s">
        <v>382</v>
      </c>
    </row>
    <row r="212" spans="1:65" s="2" customFormat="1" ht="16.5" customHeight="1">
      <c r="A212" s="37"/>
      <c r="B212" s="38"/>
      <c r="C212" s="245" t="s">
        <v>383</v>
      </c>
      <c r="D212" s="245" t="s">
        <v>200</v>
      </c>
      <c r="E212" s="246" t="s">
        <v>384</v>
      </c>
      <c r="F212" s="247" t="s">
        <v>385</v>
      </c>
      <c r="G212" s="248" t="s">
        <v>333</v>
      </c>
      <c r="H212" s="249">
        <v>244</v>
      </c>
      <c r="I212" s="250"/>
      <c r="J212" s="251">
        <f>ROUND(I212*H212,2)</f>
        <v>0</v>
      </c>
      <c r="K212" s="247" t="s">
        <v>128</v>
      </c>
      <c r="L212" s="252"/>
      <c r="M212" s="253" t="s">
        <v>1</v>
      </c>
      <c r="N212" s="254" t="s">
        <v>41</v>
      </c>
      <c r="O212" s="90"/>
      <c r="P212" s="219">
        <f>O212*H212</f>
        <v>0</v>
      </c>
      <c r="Q212" s="219">
        <v>0.00016</v>
      </c>
      <c r="R212" s="219">
        <f>Q212*H212</f>
        <v>0.039040000000000005</v>
      </c>
      <c r="S212" s="219">
        <v>0</v>
      </c>
      <c r="T212" s="22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1" t="s">
        <v>203</v>
      </c>
      <c r="AT212" s="221" t="s">
        <v>200</v>
      </c>
      <c r="AU212" s="221" t="s">
        <v>83</v>
      </c>
      <c r="AY212" s="16" t="s">
        <v>121</v>
      </c>
      <c r="BE212" s="222">
        <f>IF(N212="základní",J212,0)</f>
        <v>0</v>
      </c>
      <c r="BF212" s="222">
        <f>IF(N212="snížená",J212,0)</f>
        <v>0</v>
      </c>
      <c r="BG212" s="222">
        <f>IF(N212="zákl. přenesená",J212,0)</f>
        <v>0</v>
      </c>
      <c r="BH212" s="222">
        <f>IF(N212="sníž. přenesená",J212,0)</f>
        <v>0</v>
      </c>
      <c r="BI212" s="222">
        <f>IF(N212="nulová",J212,0)</f>
        <v>0</v>
      </c>
      <c r="BJ212" s="16" t="s">
        <v>81</v>
      </c>
      <c r="BK212" s="222">
        <f>ROUND(I212*H212,2)</f>
        <v>0</v>
      </c>
      <c r="BL212" s="16" t="s">
        <v>198</v>
      </c>
      <c r="BM212" s="221" t="s">
        <v>386</v>
      </c>
    </row>
    <row r="213" spans="1:65" s="2" customFormat="1" ht="16.5" customHeight="1">
      <c r="A213" s="37"/>
      <c r="B213" s="38"/>
      <c r="C213" s="245" t="s">
        <v>387</v>
      </c>
      <c r="D213" s="245" t="s">
        <v>200</v>
      </c>
      <c r="E213" s="246" t="s">
        <v>388</v>
      </c>
      <c r="F213" s="247" t="s">
        <v>389</v>
      </c>
      <c r="G213" s="248" t="s">
        <v>333</v>
      </c>
      <c r="H213" s="249">
        <v>12</v>
      </c>
      <c r="I213" s="250"/>
      <c r="J213" s="251">
        <f>ROUND(I213*H213,2)</f>
        <v>0</v>
      </c>
      <c r="K213" s="247" t="s">
        <v>128</v>
      </c>
      <c r="L213" s="252"/>
      <c r="M213" s="253" t="s">
        <v>1</v>
      </c>
      <c r="N213" s="254" t="s">
        <v>41</v>
      </c>
      <c r="O213" s="90"/>
      <c r="P213" s="219">
        <f>O213*H213</f>
        <v>0</v>
      </c>
      <c r="Q213" s="219">
        <v>0.00023</v>
      </c>
      <c r="R213" s="219">
        <f>Q213*H213</f>
        <v>0.0027600000000000003</v>
      </c>
      <c r="S213" s="219">
        <v>0</v>
      </c>
      <c r="T213" s="22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1" t="s">
        <v>203</v>
      </c>
      <c r="AT213" s="221" t="s">
        <v>200</v>
      </c>
      <c r="AU213" s="221" t="s">
        <v>83</v>
      </c>
      <c r="AY213" s="16" t="s">
        <v>121</v>
      </c>
      <c r="BE213" s="222">
        <f>IF(N213="základní",J213,0)</f>
        <v>0</v>
      </c>
      <c r="BF213" s="222">
        <f>IF(N213="snížená",J213,0)</f>
        <v>0</v>
      </c>
      <c r="BG213" s="222">
        <f>IF(N213="zákl. přenesená",J213,0)</f>
        <v>0</v>
      </c>
      <c r="BH213" s="222">
        <f>IF(N213="sníž. přenesená",J213,0)</f>
        <v>0</v>
      </c>
      <c r="BI213" s="222">
        <f>IF(N213="nulová",J213,0)</f>
        <v>0</v>
      </c>
      <c r="BJ213" s="16" t="s">
        <v>81</v>
      </c>
      <c r="BK213" s="222">
        <f>ROUND(I213*H213,2)</f>
        <v>0</v>
      </c>
      <c r="BL213" s="16" t="s">
        <v>198</v>
      </c>
      <c r="BM213" s="221" t="s">
        <v>390</v>
      </c>
    </row>
    <row r="214" spans="1:65" s="2" customFormat="1" ht="16.5" customHeight="1">
      <c r="A214" s="37"/>
      <c r="B214" s="38"/>
      <c r="C214" s="245" t="s">
        <v>391</v>
      </c>
      <c r="D214" s="245" t="s">
        <v>200</v>
      </c>
      <c r="E214" s="246" t="s">
        <v>392</v>
      </c>
      <c r="F214" s="247" t="s">
        <v>393</v>
      </c>
      <c r="G214" s="248" t="s">
        <v>333</v>
      </c>
      <c r="H214" s="249">
        <v>12</v>
      </c>
      <c r="I214" s="250"/>
      <c r="J214" s="251">
        <f>ROUND(I214*H214,2)</f>
        <v>0</v>
      </c>
      <c r="K214" s="247" t="s">
        <v>128</v>
      </c>
      <c r="L214" s="252"/>
      <c r="M214" s="253" t="s">
        <v>1</v>
      </c>
      <c r="N214" s="254" t="s">
        <v>41</v>
      </c>
      <c r="O214" s="90"/>
      <c r="P214" s="219">
        <f>O214*H214</f>
        <v>0</v>
      </c>
      <c r="Q214" s="219">
        <v>0.00016</v>
      </c>
      <c r="R214" s="219">
        <f>Q214*H214</f>
        <v>0.0019200000000000003</v>
      </c>
      <c r="S214" s="219">
        <v>0</v>
      </c>
      <c r="T214" s="22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1" t="s">
        <v>203</v>
      </c>
      <c r="AT214" s="221" t="s">
        <v>200</v>
      </c>
      <c r="AU214" s="221" t="s">
        <v>83</v>
      </c>
      <c r="AY214" s="16" t="s">
        <v>121</v>
      </c>
      <c r="BE214" s="222">
        <f>IF(N214="základní",J214,0)</f>
        <v>0</v>
      </c>
      <c r="BF214" s="222">
        <f>IF(N214="snížená",J214,0)</f>
        <v>0</v>
      </c>
      <c r="BG214" s="222">
        <f>IF(N214="zákl. přenesená",J214,0)</f>
        <v>0</v>
      </c>
      <c r="BH214" s="222">
        <f>IF(N214="sníž. přenesená",J214,0)</f>
        <v>0</v>
      </c>
      <c r="BI214" s="222">
        <f>IF(N214="nulová",J214,0)</f>
        <v>0</v>
      </c>
      <c r="BJ214" s="16" t="s">
        <v>81</v>
      </c>
      <c r="BK214" s="222">
        <f>ROUND(I214*H214,2)</f>
        <v>0</v>
      </c>
      <c r="BL214" s="16" t="s">
        <v>198</v>
      </c>
      <c r="BM214" s="221" t="s">
        <v>394</v>
      </c>
    </row>
    <row r="215" spans="1:65" s="2" customFormat="1" ht="24.15" customHeight="1">
      <c r="A215" s="37"/>
      <c r="B215" s="38"/>
      <c r="C215" s="245" t="s">
        <v>395</v>
      </c>
      <c r="D215" s="245" t="s">
        <v>200</v>
      </c>
      <c r="E215" s="246" t="s">
        <v>396</v>
      </c>
      <c r="F215" s="247" t="s">
        <v>397</v>
      </c>
      <c r="G215" s="248" t="s">
        <v>333</v>
      </c>
      <c r="H215" s="249">
        <v>6</v>
      </c>
      <c r="I215" s="250"/>
      <c r="J215" s="251">
        <f>ROUND(I215*H215,2)</f>
        <v>0</v>
      </c>
      <c r="K215" s="247" t="s">
        <v>128</v>
      </c>
      <c r="L215" s="252"/>
      <c r="M215" s="253" t="s">
        <v>1</v>
      </c>
      <c r="N215" s="254" t="s">
        <v>41</v>
      </c>
      <c r="O215" s="90"/>
      <c r="P215" s="219">
        <f>O215*H215</f>
        <v>0</v>
      </c>
      <c r="Q215" s="219">
        <v>0.0007</v>
      </c>
      <c r="R215" s="219">
        <f>Q215*H215</f>
        <v>0.0042</v>
      </c>
      <c r="S215" s="219">
        <v>0</v>
      </c>
      <c r="T215" s="220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1" t="s">
        <v>203</v>
      </c>
      <c r="AT215" s="221" t="s">
        <v>200</v>
      </c>
      <c r="AU215" s="221" t="s">
        <v>83</v>
      </c>
      <c r="AY215" s="16" t="s">
        <v>121</v>
      </c>
      <c r="BE215" s="222">
        <f>IF(N215="základní",J215,0)</f>
        <v>0</v>
      </c>
      <c r="BF215" s="222">
        <f>IF(N215="snížená",J215,0)</f>
        <v>0</v>
      </c>
      <c r="BG215" s="222">
        <f>IF(N215="zákl. přenesená",J215,0)</f>
        <v>0</v>
      </c>
      <c r="BH215" s="222">
        <f>IF(N215="sníž. přenesená",J215,0)</f>
        <v>0</v>
      </c>
      <c r="BI215" s="222">
        <f>IF(N215="nulová",J215,0)</f>
        <v>0</v>
      </c>
      <c r="BJ215" s="16" t="s">
        <v>81</v>
      </c>
      <c r="BK215" s="222">
        <f>ROUND(I215*H215,2)</f>
        <v>0</v>
      </c>
      <c r="BL215" s="16" t="s">
        <v>198</v>
      </c>
      <c r="BM215" s="221" t="s">
        <v>398</v>
      </c>
    </row>
    <row r="216" spans="1:65" s="2" customFormat="1" ht="24.15" customHeight="1">
      <c r="A216" s="37"/>
      <c r="B216" s="38"/>
      <c r="C216" s="245" t="s">
        <v>399</v>
      </c>
      <c r="D216" s="245" t="s">
        <v>200</v>
      </c>
      <c r="E216" s="246" t="s">
        <v>400</v>
      </c>
      <c r="F216" s="247" t="s">
        <v>401</v>
      </c>
      <c r="G216" s="248" t="s">
        <v>333</v>
      </c>
      <c r="H216" s="249">
        <v>6</v>
      </c>
      <c r="I216" s="250"/>
      <c r="J216" s="251">
        <f>ROUND(I216*H216,2)</f>
        <v>0</v>
      </c>
      <c r="K216" s="247" t="s">
        <v>128</v>
      </c>
      <c r="L216" s="252"/>
      <c r="M216" s="253" t="s">
        <v>1</v>
      </c>
      <c r="N216" s="254" t="s">
        <v>41</v>
      </c>
      <c r="O216" s="90"/>
      <c r="P216" s="219">
        <f>O216*H216</f>
        <v>0</v>
      </c>
      <c r="Q216" s="219">
        <v>0.00018</v>
      </c>
      <c r="R216" s="219">
        <f>Q216*H216</f>
        <v>0.00108</v>
      </c>
      <c r="S216" s="219">
        <v>0</v>
      </c>
      <c r="T216" s="22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1" t="s">
        <v>203</v>
      </c>
      <c r="AT216" s="221" t="s">
        <v>200</v>
      </c>
      <c r="AU216" s="221" t="s">
        <v>83</v>
      </c>
      <c r="AY216" s="16" t="s">
        <v>121</v>
      </c>
      <c r="BE216" s="222">
        <f>IF(N216="základní",J216,0)</f>
        <v>0</v>
      </c>
      <c r="BF216" s="222">
        <f>IF(N216="snížená",J216,0)</f>
        <v>0</v>
      </c>
      <c r="BG216" s="222">
        <f>IF(N216="zákl. přenesená",J216,0)</f>
        <v>0</v>
      </c>
      <c r="BH216" s="222">
        <f>IF(N216="sníž. přenesená",J216,0)</f>
        <v>0</v>
      </c>
      <c r="BI216" s="222">
        <f>IF(N216="nulová",J216,0)</f>
        <v>0</v>
      </c>
      <c r="BJ216" s="16" t="s">
        <v>81</v>
      </c>
      <c r="BK216" s="222">
        <f>ROUND(I216*H216,2)</f>
        <v>0</v>
      </c>
      <c r="BL216" s="16" t="s">
        <v>198</v>
      </c>
      <c r="BM216" s="221" t="s">
        <v>402</v>
      </c>
    </row>
    <row r="217" spans="1:65" s="2" customFormat="1" ht="16.5" customHeight="1">
      <c r="A217" s="37"/>
      <c r="B217" s="38"/>
      <c r="C217" s="210" t="s">
        <v>403</v>
      </c>
      <c r="D217" s="210" t="s">
        <v>124</v>
      </c>
      <c r="E217" s="211" t="s">
        <v>404</v>
      </c>
      <c r="F217" s="212" t="s">
        <v>405</v>
      </c>
      <c r="G217" s="213" t="s">
        <v>333</v>
      </c>
      <c r="H217" s="214">
        <v>1</v>
      </c>
      <c r="I217" s="215"/>
      <c r="J217" s="216">
        <f>ROUND(I217*H217,2)</f>
        <v>0</v>
      </c>
      <c r="K217" s="212" t="s">
        <v>128</v>
      </c>
      <c r="L217" s="43"/>
      <c r="M217" s="217" t="s">
        <v>1</v>
      </c>
      <c r="N217" s="218" t="s">
        <v>41</v>
      </c>
      <c r="O217" s="90"/>
      <c r="P217" s="219">
        <f>O217*H217</f>
        <v>0</v>
      </c>
      <c r="Q217" s="219">
        <v>0</v>
      </c>
      <c r="R217" s="219">
        <f>Q217*H217</f>
        <v>0</v>
      </c>
      <c r="S217" s="219">
        <v>0</v>
      </c>
      <c r="T217" s="220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1" t="s">
        <v>198</v>
      </c>
      <c r="AT217" s="221" t="s">
        <v>124</v>
      </c>
      <c r="AU217" s="221" t="s">
        <v>83</v>
      </c>
      <c r="AY217" s="16" t="s">
        <v>121</v>
      </c>
      <c r="BE217" s="222">
        <f>IF(N217="základní",J217,0)</f>
        <v>0</v>
      </c>
      <c r="BF217" s="222">
        <f>IF(N217="snížená",J217,0)</f>
        <v>0</v>
      </c>
      <c r="BG217" s="222">
        <f>IF(N217="zákl. přenesená",J217,0)</f>
        <v>0</v>
      </c>
      <c r="BH217" s="222">
        <f>IF(N217="sníž. přenesená",J217,0)</f>
        <v>0</v>
      </c>
      <c r="BI217" s="222">
        <f>IF(N217="nulová",J217,0)</f>
        <v>0</v>
      </c>
      <c r="BJ217" s="16" t="s">
        <v>81</v>
      </c>
      <c r="BK217" s="222">
        <f>ROUND(I217*H217,2)</f>
        <v>0</v>
      </c>
      <c r="BL217" s="16" t="s">
        <v>198</v>
      </c>
      <c r="BM217" s="221" t="s">
        <v>406</v>
      </c>
    </row>
    <row r="218" spans="1:65" s="2" customFormat="1" ht="24.15" customHeight="1">
      <c r="A218" s="37"/>
      <c r="B218" s="38"/>
      <c r="C218" s="210" t="s">
        <v>407</v>
      </c>
      <c r="D218" s="210" t="s">
        <v>124</v>
      </c>
      <c r="E218" s="211" t="s">
        <v>408</v>
      </c>
      <c r="F218" s="212" t="s">
        <v>409</v>
      </c>
      <c r="G218" s="213" t="s">
        <v>163</v>
      </c>
      <c r="H218" s="214">
        <v>0.209</v>
      </c>
      <c r="I218" s="215"/>
      <c r="J218" s="216">
        <f>ROUND(I218*H218,2)</f>
        <v>0</v>
      </c>
      <c r="K218" s="212" t="s">
        <v>128</v>
      </c>
      <c r="L218" s="43"/>
      <c r="M218" s="217" t="s">
        <v>1</v>
      </c>
      <c r="N218" s="218" t="s">
        <v>41</v>
      </c>
      <c r="O218" s="90"/>
      <c r="P218" s="219">
        <f>O218*H218</f>
        <v>0</v>
      </c>
      <c r="Q218" s="219">
        <v>0</v>
      </c>
      <c r="R218" s="219">
        <f>Q218*H218</f>
        <v>0</v>
      </c>
      <c r="S218" s="219">
        <v>0</v>
      </c>
      <c r="T218" s="22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1" t="s">
        <v>198</v>
      </c>
      <c r="AT218" s="221" t="s">
        <v>124</v>
      </c>
      <c r="AU218" s="221" t="s">
        <v>83</v>
      </c>
      <c r="AY218" s="16" t="s">
        <v>121</v>
      </c>
      <c r="BE218" s="222">
        <f>IF(N218="základní",J218,0)</f>
        <v>0</v>
      </c>
      <c r="BF218" s="222">
        <f>IF(N218="snížená",J218,0)</f>
        <v>0</v>
      </c>
      <c r="BG218" s="222">
        <f>IF(N218="zákl. přenesená",J218,0)</f>
        <v>0</v>
      </c>
      <c r="BH218" s="222">
        <f>IF(N218="sníž. přenesená",J218,0)</f>
        <v>0</v>
      </c>
      <c r="BI218" s="222">
        <f>IF(N218="nulová",J218,0)</f>
        <v>0</v>
      </c>
      <c r="BJ218" s="16" t="s">
        <v>81</v>
      </c>
      <c r="BK218" s="222">
        <f>ROUND(I218*H218,2)</f>
        <v>0</v>
      </c>
      <c r="BL218" s="16" t="s">
        <v>198</v>
      </c>
      <c r="BM218" s="221" t="s">
        <v>410</v>
      </c>
    </row>
    <row r="219" spans="1:65" s="2" customFormat="1" ht="24.15" customHeight="1">
      <c r="A219" s="37"/>
      <c r="B219" s="38"/>
      <c r="C219" s="210" t="s">
        <v>411</v>
      </c>
      <c r="D219" s="210" t="s">
        <v>124</v>
      </c>
      <c r="E219" s="211" t="s">
        <v>412</v>
      </c>
      <c r="F219" s="212" t="s">
        <v>413</v>
      </c>
      <c r="G219" s="213" t="s">
        <v>163</v>
      </c>
      <c r="H219" s="214">
        <v>0.209</v>
      </c>
      <c r="I219" s="215"/>
      <c r="J219" s="216">
        <f>ROUND(I219*H219,2)</f>
        <v>0</v>
      </c>
      <c r="K219" s="212" t="s">
        <v>128</v>
      </c>
      <c r="L219" s="43"/>
      <c r="M219" s="217" t="s">
        <v>1</v>
      </c>
      <c r="N219" s="218" t="s">
        <v>41</v>
      </c>
      <c r="O219" s="90"/>
      <c r="P219" s="219">
        <f>O219*H219</f>
        <v>0</v>
      </c>
      <c r="Q219" s="219">
        <v>0</v>
      </c>
      <c r="R219" s="219">
        <f>Q219*H219</f>
        <v>0</v>
      </c>
      <c r="S219" s="219">
        <v>0</v>
      </c>
      <c r="T219" s="220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1" t="s">
        <v>198</v>
      </c>
      <c r="AT219" s="221" t="s">
        <v>124</v>
      </c>
      <c r="AU219" s="221" t="s">
        <v>83</v>
      </c>
      <c r="AY219" s="16" t="s">
        <v>121</v>
      </c>
      <c r="BE219" s="222">
        <f>IF(N219="základní",J219,0)</f>
        <v>0</v>
      </c>
      <c r="BF219" s="222">
        <f>IF(N219="snížená",J219,0)</f>
        <v>0</v>
      </c>
      <c r="BG219" s="222">
        <f>IF(N219="zákl. přenesená",J219,0)</f>
        <v>0</v>
      </c>
      <c r="BH219" s="222">
        <f>IF(N219="sníž. přenesená",J219,0)</f>
        <v>0</v>
      </c>
      <c r="BI219" s="222">
        <f>IF(N219="nulová",J219,0)</f>
        <v>0</v>
      </c>
      <c r="BJ219" s="16" t="s">
        <v>81</v>
      </c>
      <c r="BK219" s="222">
        <f>ROUND(I219*H219,2)</f>
        <v>0</v>
      </c>
      <c r="BL219" s="16" t="s">
        <v>198</v>
      </c>
      <c r="BM219" s="221" t="s">
        <v>414</v>
      </c>
    </row>
    <row r="220" spans="1:65" s="2" customFormat="1" ht="24.15" customHeight="1">
      <c r="A220" s="37"/>
      <c r="B220" s="38"/>
      <c r="C220" s="210" t="s">
        <v>415</v>
      </c>
      <c r="D220" s="210" t="s">
        <v>124</v>
      </c>
      <c r="E220" s="211" t="s">
        <v>416</v>
      </c>
      <c r="F220" s="212" t="s">
        <v>417</v>
      </c>
      <c r="G220" s="213" t="s">
        <v>163</v>
      </c>
      <c r="H220" s="214">
        <v>0.209</v>
      </c>
      <c r="I220" s="215"/>
      <c r="J220" s="216">
        <f>ROUND(I220*H220,2)</f>
        <v>0</v>
      </c>
      <c r="K220" s="212" t="s">
        <v>128</v>
      </c>
      <c r="L220" s="43"/>
      <c r="M220" s="217" t="s">
        <v>1</v>
      </c>
      <c r="N220" s="218" t="s">
        <v>41</v>
      </c>
      <c r="O220" s="90"/>
      <c r="P220" s="219">
        <f>O220*H220</f>
        <v>0</v>
      </c>
      <c r="Q220" s="219">
        <v>0</v>
      </c>
      <c r="R220" s="219">
        <f>Q220*H220</f>
        <v>0</v>
      </c>
      <c r="S220" s="219">
        <v>0</v>
      </c>
      <c r="T220" s="220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1" t="s">
        <v>198</v>
      </c>
      <c r="AT220" s="221" t="s">
        <v>124</v>
      </c>
      <c r="AU220" s="221" t="s">
        <v>83</v>
      </c>
      <c r="AY220" s="16" t="s">
        <v>121</v>
      </c>
      <c r="BE220" s="222">
        <f>IF(N220="základní",J220,0)</f>
        <v>0</v>
      </c>
      <c r="BF220" s="222">
        <f>IF(N220="snížená",J220,0)</f>
        <v>0</v>
      </c>
      <c r="BG220" s="222">
        <f>IF(N220="zákl. přenesená",J220,0)</f>
        <v>0</v>
      </c>
      <c r="BH220" s="222">
        <f>IF(N220="sníž. přenesená",J220,0)</f>
        <v>0</v>
      </c>
      <c r="BI220" s="222">
        <f>IF(N220="nulová",J220,0)</f>
        <v>0</v>
      </c>
      <c r="BJ220" s="16" t="s">
        <v>81</v>
      </c>
      <c r="BK220" s="222">
        <f>ROUND(I220*H220,2)</f>
        <v>0</v>
      </c>
      <c r="BL220" s="16" t="s">
        <v>198</v>
      </c>
      <c r="BM220" s="221" t="s">
        <v>418</v>
      </c>
    </row>
    <row r="221" spans="1:63" s="12" customFormat="1" ht="22.8" customHeight="1">
      <c r="A221" s="12"/>
      <c r="B221" s="194"/>
      <c r="C221" s="195"/>
      <c r="D221" s="196" t="s">
        <v>75</v>
      </c>
      <c r="E221" s="208" t="s">
        <v>419</v>
      </c>
      <c r="F221" s="208" t="s">
        <v>420</v>
      </c>
      <c r="G221" s="195"/>
      <c r="H221" s="195"/>
      <c r="I221" s="198"/>
      <c r="J221" s="209">
        <f>BK221</f>
        <v>0</v>
      </c>
      <c r="K221" s="195"/>
      <c r="L221" s="200"/>
      <c r="M221" s="201"/>
      <c r="N221" s="202"/>
      <c r="O221" s="202"/>
      <c r="P221" s="203">
        <f>SUM(P222:P228)</f>
        <v>0</v>
      </c>
      <c r="Q221" s="202"/>
      <c r="R221" s="203">
        <f>SUM(R222:R228)</f>
        <v>1.317824</v>
      </c>
      <c r="S221" s="202"/>
      <c r="T221" s="204">
        <f>SUM(T222:T228)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5" t="s">
        <v>83</v>
      </c>
      <c r="AT221" s="206" t="s">
        <v>75</v>
      </c>
      <c r="AU221" s="206" t="s">
        <v>81</v>
      </c>
      <c r="AY221" s="205" t="s">
        <v>121</v>
      </c>
      <c r="BK221" s="207">
        <f>SUM(BK222:BK228)</f>
        <v>0</v>
      </c>
    </row>
    <row r="222" spans="1:65" s="2" customFormat="1" ht="24.15" customHeight="1">
      <c r="A222" s="37"/>
      <c r="B222" s="38"/>
      <c r="C222" s="210" t="s">
        <v>421</v>
      </c>
      <c r="D222" s="210" t="s">
        <v>124</v>
      </c>
      <c r="E222" s="211" t="s">
        <v>422</v>
      </c>
      <c r="F222" s="212" t="s">
        <v>423</v>
      </c>
      <c r="G222" s="213" t="s">
        <v>127</v>
      </c>
      <c r="H222" s="214">
        <v>94.4</v>
      </c>
      <c r="I222" s="215"/>
      <c r="J222" s="216">
        <f>ROUND(I222*H222,2)</f>
        <v>0</v>
      </c>
      <c r="K222" s="212" t="s">
        <v>128</v>
      </c>
      <c r="L222" s="43"/>
      <c r="M222" s="217" t="s">
        <v>1</v>
      </c>
      <c r="N222" s="218" t="s">
        <v>41</v>
      </c>
      <c r="O222" s="90"/>
      <c r="P222" s="219">
        <f>O222*H222</f>
        <v>0</v>
      </c>
      <c r="Q222" s="219">
        <v>0.01396</v>
      </c>
      <c r="R222" s="219">
        <f>Q222*H222</f>
        <v>1.317824</v>
      </c>
      <c r="S222" s="219">
        <v>0</v>
      </c>
      <c r="T222" s="220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1" t="s">
        <v>198</v>
      </c>
      <c r="AT222" s="221" t="s">
        <v>124</v>
      </c>
      <c r="AU222" s="221" t="s">
        <v>83</v>
      </c>
      <c r="AY222" s="16" t="s">
        <v>121</v>
      </c>
      <c r="BE222" s="222">
        <f>IF(N222="základní",J222,0)</f>
        <v>0</v>
      </c>
      <c r="BF222" s="222">
        <f>IF(N222="snížená",J222,0)</f>
        <v>0</v>
      </c>
      <c r="BG222" s="222">
        <f>IF(N222="zákl. přenesená",J222,0)</f>
        <v>0</v>
      </c>
      <c r="BH222" s="222">
        <f>IF(N222="sníž. přenesená",J222,0)</f>
        <v>0</v>
      </c>
      <c r="BI222" s="222">
        <f>IF(N222="nulová",J222,0)</f>
        <v>0</v>
      </c>
      <c r="BJ222" s="16" t="s">
        <v>81</v>
      </c>
      <c r="BK222" s="222">
        <f>ROUND(I222*H222,2)</f>
        <v>0</v>
      </c>
      <c r="BL222" s="16" t="s">
        <v>198</v>
      </c>
      <c r="BM222" s="221" t="s">
        <v>424</v>
      </c>
    </row>
    <row r="223" spans="1:51" s="13" customFormat="1" ht="12">
      <c r="A223" s="13"/>
      <c r="B223" s="223"/>
      <c r="C223" s="224"/>
      <c r="D223" s="225" t="s">
        <v>131</v>
      </c>
      <c r="E223" s="226" t="s">
        <v>1</v>
      </c>
      <c r="F223" s="227" t="s">
        <v>425</v>
      </c>
      <c r="G223" s="224"/>
      <c r="H223" s="228">
        <v>94.4</v>
      </c>
      <c r="I223" s="229"/>
      <c r="J223" s="224"/>
      <c r="K223" s="224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131</v>
      </c>
      <c r="AU223" s="234" t="s">
        <v>83</v>
      </c>
      <c r="AV223" s="13" t="s">
        <v>83</v>
      </c>
      <c r="AW223" s="13" t="s">
        <v>32</v>
      </c>
      <c r="AX223" s="13" t="s">
        <v>81</v>
      </c>
      <c r="AY223" s="234" t="s">
        <v>121</v>
      </c>
    </row>
    <row r="224" spans="1:65" s="2" customFormat="1" ht="24.15" customHeight="1">
      <c r="A224" s="37"/>
      <c r="B224" s="38"/>
      <c r="C224" s="245" t="s">
        <v>426</v>
      </c>
      <c r="D224" s="245" t="s">
        <v>200</v>
      </c>
      <c r="E224" s="246" t="s">
        <v>427</v>
      </c>
      <c r="F224" s="247" t="s">
        <v>428</v>
      </c>
      <c r="G224" s="248" t="s">
        <v>127</v>
      </c>
      <c r="H224" s="249">
        <v>122.72</v>
      </c>
      <c r="I224" s="250"/>
      <c r="J224" s="251">
        <f>ROUND(I224*H224,2)</f>
        <v>0</v>
      </c>
      <c r="K224" s="247" t="s">
        <v>1</v>
      </c>
      <c r="L224" s="252"/>
      <c r="M224" s="253" t="s">
        <v>1</v>
      </c>
      <c r="N224" s="254" t="s">
        <v>41</v>
      </c>
      <c r="O224" s="90"/>
      <c r="P224" s="219">
        <f>O224*H224</f>
        <v>0</v>
      </c>
      <c r="Q224" s="219">
        <v>0</v>
      </c>
      <c r="R224" s="219">
        <f>Q224*H224</f>
        <v>0</v>
      </c>
      <c r="S224" s="219">
        <v>0</v>
      </c>
      <c r="T224" s="220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1" t="s">
        <v>203</v>
      </c>
      <c r="AT224" s="221" t="s">
        <v>200</v>
      </c>
      <c r="AU224" s="221" t="s">
        <v>83</v>
      </c>
      <c r="AY224" s="16" t="s">
        <v>121</v>
      </c>
      <c r="BE224" s="222">
        <f>IF(N224="základní",J224,0)</f>
        <v>0</v>
      </c>
      <c r="BF224" s="222">
        <f>IF(N224="snížená",J224,0)</f>
        <v>0</v>
      </c>
      <c r="BG224" s="222">
        <f>IF(N224="zákl. přenesená",J224,0)</f>
        <v>0</v>
      </c>
      <c r="BH224" s="222">
        <f>IF(N224="sníž. přenesená",J224,0)</f>
        <v>0</v>
      </c>
      <c r="BI224" s="222">
        <f>IF(N224="nulová",J224,0)</f>
        <v>0</v>
      </c>
      <c r="BJ224" s="16" t="s">
        <v>81</v>
      </c>
      <c r="BK224" s="222">
        <f>ROUND(I224*H224,2)</f>
        <v>0</v>
      </c>
      <c r="BL224" s="16" t="s">
        <v>198</v>
      </c>
      <c r="BM224" s="221" t="s">
        <v>429</v>
      </c>
    </row>
    <row r="225" spans="1:51" s="13" customFormat="1" ht="12">
      <c r="A225" s="13"/>
      <c r="B225" s="223"/>
      <c r="C225" s="224"/>
      <c r="D225" s="225" t="s">
        <v>131</v>
      </c>
      <c r="E225" s="224"/>
      <c r="F225" s="227" t="s">
        <v>430</v>
      </c>
      <c r="G225" s="224"/>
      <c r="H225" s="228">
        <v>122.72</v>
      </c>
      <c r="I225" s="229"/>
      <c r="J225" s="224"/>
      <c r="K225" s="224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131</v>
      </c>
      <c r="AU225" s="234" t="s">
        <v>83</v>
      </c>
      <c r="AV225" s="13" t="s">
        <v>83</v>
      </c>
      <c r="AW225" s="13" t="s">
        <v>4</v>
      </c>
      <c r="AX225" s="13" t="s">
        <v>81</v>
      </c>
      <c r="AY225" s="234" t="s">
        <v>121</v>
      </c>
    </row>
    <row r="226" spans="1:65" s="2" customFormat="1" ht="24.15" customHeight="1">
      <c r="A226" s="37"/>
      <c r="B226" s="38"/>
      <c r="C226" s="210" t="s">
        <v>431</v>
      </c>
      <c r="D226" s="210" t="s">
        <v>124</v>
      </c>
      <c r="E226" s="211" t="s">
        <v>432</v>
      </c>
      <c r="F226" s="212" t="s">
        <v>433</v>
      </c>
      <c r="G226" s="213" t="s">
        <v>163</v>
      </c>
      <c r="H226" s="214">
        <v>1.318</v>
      </c>
      <c r="I226" s="215"/>
      <c r="J226" s="216">
        <f>ROUND(I226*H226,2)</f>
        <v>0</v>
      </c>
      <c r="K226" s="212" t="s">
        <v>128</v>
      </c>
      <c r="L226" s="43"/>
      <c r="M226" s="217" t="s">
        <v>1</v>
      </c>
      <c r="N226" s="218" t="s">
        <v>41</v>
      </c>
      <c r="O226" s="90"/>
      <c r="P226" s="219">
        <f>O226*H226</f>
        <v>0</v>
      </c>
      <c r="Q226" s="219">
        <v>0</v>
      </c>
      <c r="R226" s="219">
        <f>Q226*H226</f>
        <v>0</v>
      </c>
      <c r="S226" s="219">
        <v>0</v>
      </c>
      <c r="T226" s="220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1" t="s">
        <v>198</v>
      </c>
      <c r="AT226" s="221" t="s">
        <v>124</v>
      </c>
      <c r="AU226" s="221" t="s">
        <v>83</v>
      </c>
      <c r="AY226" s="16" t="s">
        <v>121</v>
      </c>
      <c r="BE226" s="222">
        <f>IF(N226="základní",J226,0)</f>
        <v>0</v>
      </c>
      <c r="BF226" s="222">
        <f>IF(N226="snížená",J226,0)</f>
        <v>0</v>
      </c>
      <c r="BG226" s="222">
        <f>IF(N226="zákl. přenesená",J226,0)</f>
        <v>0</v>
      </c>
      <c r="BH226" s="222">
        <f>IF(N226="sníž. přenesená",J226,0)</f>
        <v>0</v>
      </c>
      <c r="BI226" s="222">
        <f>IF(N226="nulová",J226,0)</f>
        <v>0</v>
      </c>
      <c r="BJ226" s="16" t="s">
        <v>81</v>
      </c>
      <c r="BK226" s="222">
        <f>ROUND(I226*H226,2)</f>
        <v>0</v>
      </c>
      <c r="BL226" s="16" t="s">
        <v>198</v>
      </c>
      <c r="BM226" s="221" t="s">
        <v>434</v>
      </c>
    </row>
    <row r="227" spans="1:65" s="2" customFormat="1" ht="24.15" customHeight="1">
      <c r="A227" s="37"/>
      <c r="B227" s="38"/>
      <c r="C227" s="210" t="s">
        <v>435</v>
      </c>
      <c r="D227" s="210" t="s">
        <v>124</v>
      </c>
      <c r="E227" s="211" t="s">
        <v>436</v>
      </c>
      <c r="F227" s="212" t="s">
        <v>437</v>
      </c>
      <c r="G227" s="213" t="s">
        <v>163</v>
      </c>
      <c r="H227" s="214">
        <v>1.318</v>
      </c>
      <c r="I227" s="215"/>
      <c r="J227" s="216">
        <f>ROUND(I227*H227,2)</f>
        <v>0</v>
      </c>
      <c r="K227" s="212" t="s">
        <v>128</v>
      </c>
      <c r="L227" s="43"/>
      <c r="M227" s="217" t="s">
        <v>1</v>
      </c>
      <c r="N227" s="218" t="s">
        <v>41</v>
      </c>
      <c r="O227" s="90"/>
      <c r="P227" s="219">
        <f>O227*H227</f>
        <v>0</v>
      </c>
      <c r="Q227" s="219">
        <v>0</v>
      </c>
      <c r="R227" s="219">
        <f>Q227*H227</f>
        <v>0</v>
      </c>
      <c r="S227" s="219">
        <v>0</v>
      </c>
      <c r="T227" s="22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1" t="s">
        <v>198</v>
      </c>
      <c r="AT227" s="221" t="s">
        <v>124</v>
      </c>
      <c r="AU227" s="221" t="s">
        <v>83</v>
      </c>
      <c r="AY227" s="16" t="s">
        <v>121</v>
      </c>
      <c r="BE227" s="222">
        <f>IF(N227="základní",J227,0)</f>
        <v>0</v>
      </c>
      <c r="BF227" s="222">
        <f>IF(N227="snížená",J227,0)</f>
        <v>0</v>
      </c>
      <c r="BG227" s="222">
        <f>IF(N227="zákl. přenesená",J227,0)</f>
        <v>0</v>
      </c>
      <c r="BH227" s="222">
        <f>IF(N227="sníž. přenesená",J227,0)</f>
        <v>0</v>
      </c>
      <c r="BI227" s="222">
        <f>IF(N227="nulová",J227,0)</f>
        <v>0</v>
      </c>
      <c r="BJ227" s="16" t="s">
        <v>81</v>
      </c>
      <c r="BK227" s="222">
        <f>ROUND(I227*H227,2)</f>
        <v>0</v>
      </c>
      <c r="BL227" s="16" t="s">
        <v>198</v>
      </c>
      <c r="BM227" s="221" t="s">
        <v>438</v>
      </c>
    </row>
    <row r="228" spans="1:65" s="2" customFormat="1" ht="24.15" customHeight="1">
      <c r="A228" s="37"/>
      <c r="B228" s="38"/>
      <c r="C228" s="210" t="s">
        <v>439</v>
      </c>
      <c r="D228" s="210" t="s">
        <v>124</v>
      </c>
      <c r="E228" s="211" t="s">
        <v>440</v>
      </c>
      <c r="F228" s="212" t="s">
        <v>441</v>
      </c>
      <c r="G228" s="213" t="s">
        <v>163</v>
      </c>
      <c r="H228" s="214">
        <v>1.318</v>
      </c>
      <c r="I228" s="215"/>
      <c r="J228" s="216">
        <f>ROUND(I228*H228,2)</f>
        <v>0</v>
      </c>
      <c r="K228" s="212" t="s">
        <v>128</v>
      </c>
      <c r="L228" s="43"/>
      <c r="M228" s="217" t="s">
        <v>1</v>
      </c>
      <c r="N228" s="218" t="s">
        <v>41</v>
      </c>
      <c r="O228" s="90"/>
      <c r="P228" s="219">
        <f>O228*H228</f>
        <v>0</v>
      </c>
      <c r="Q228" s="219">
        <v>0</v>
      </c>
      <c r="R228" s="219">
        <f>Q228*H228</f>
        <v>0</v>
      </c>
      <c r="S228" s="219">
        <v>0</v>
      </c>
      <c r="T228" s="220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1" t="s">
        <v>198</v>
      </c>
      <c r="AT228" s="221" t="s">
        <v>124</v>
      </c>
      <c r="AU228" s="221" t="s">
        <v>83</v>
      </c>
      <c r="AY228" s="16" t="s">
        <v>121</v>
      </c>
      <c r="BE228" s="222">
        <f>IF(N228="základní",J228,0)</f>
        <v>0</v>
      </c>
      <c r="BF228" s="222">
        <f>IF(N228="snížená",J228,0)</f>
        <v>0</v>
      </c>
      <c r="BG228" s="222">
        <f>IF(N228="zákl. přenesená",J228,0)</f>
        <v>0</v>
      </c>
      <c r="BH228" s="222">
        <f>IF(N228="sníž. přenesená",J228,0)</f>
        <v>0</v>
      </c>
      <c r="BI228" s="222">
        <f>IF(N228="nulová",J228,0)</f>
        <v>0</v>
      </c>
      <c r="BJ228" s="16" t="s">
        <v>81</v>
      </c>
      <c r="BK228" s="222">
        <f>ROUND(I228*H228,2)</f>
        <v>0</v>
      </c>
      <c r="BL228" s="16" t="s">
        <v>198</v>
      </c>
      <c r="BM228" s="221" t="s">
        <v>442</v>
      </c>
    </row>
    <row r="229" spans="1:63" s="12" customFormat="1" ht="22.8" customHeight="1">
      <c r="A229" s="12"/>
      <c r="B229" s="194"/>
      <c r="C229" s="195"/>
      <c r="D229" s="196" t="s">
        <v>75</v>
      </c>
      <c r="E229" s="208" t="s">
        <v>443</v>
      </c>
      <c r="F229" s="208" t="s">
        <v>444</v>
      </c>
      <c r="G229" s="195"/>
      <c r="H229" s="195"/>
      <c r="I229" s="198"/>
      <c r="J229" s="209">
        <f>BK229</f>
        <v>0</v>
      </c>
      <c r="K229" s="195"/>
      <c r="L229" s="200"/>
      <c r="M229" s="201"/>
      <c r="N229" s="202"/>
      <c r="O229" s="202"/>
      <c r="P229" s="203">
        <f>SUM(P230:P231)</f>
        <v>0</v>
      </c>
      <c r="Q229" s="202"/>
      <c r="R229" s="203">
        <f>SUM(R230:R231)</f>
        <v>0</v>
      </c>
      <c r="S229" s="202"/>
      <c r="T229" s="204">
        <f>SUM(T230:T231)</f>
        <v>0.44675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5" t="s">
        <v>83</v>
      </c>
      <c r="AT229" s="206" t="s">
        <v>75</v>
      </c>
      <c r="AU229" s="206" t="s">
        <v>81</v>
      </c>
      <c r="AY229" s="205" t="s">
        <v>121</v>
      </c>
      <c r="BK229" s="207">
        <f>SUM(BK230:BK231)</f>
        <v>0</v>
      </c>
    </row>
    <row r="230" spans="1:65" s="2" customFormat="1" ht="24.15" customHeight="1">
      <c r="A230" s="37"/>
      <c r="B230" s="38"/>
      <c r="C230" s="210" t="s">
        <v>445</v>
      </c>
      <c r="D230" s="210" t="s">
        <v>124</v>
      </c>
      <c r="E230" s="211" t="s">
        <v>446</v>
      </c>
      <c r="F230" s="212" t="s">
        <v>447</v>
      </c>
      <c r="G230" s="213" t="s">
        <v>230</v>
      </c>
      <c r="H230" s="214">
        <v>200</v>
      </c>
      <c r="I230" s="215"/>
      <c r="J230" s="216">
        <f>ROUND(I230*H230,2)</f>
        <v>0</v>
      </c>
      <c r="K230" s="212" t="s">
        <v>128</v>
      </c>
      <c r="L230" s="43"/>
      <c r="M230" s="217" t="s">
        <v>1</v>
      </c>
      <c r="N230" s="218" t="s">
        <v>41</v>
      </c>
      <c r="O230" s="90"/>
      <c r="P230" s="219">
        <f>O230*H230</f>
        <v>0</v>
      </c>
      <c r="Q230" s="219">
        <v>0</v>
      </c>
      <c r="R230" s="219">
        <f>Q230*H230</f>
        <v>0</v>
      </c>
      <c r="S230" s="219">
        <v>0.00191</v>
      </c>
      <c r="T230" s="220">
        <f>S230*H230</f>
        <v>0.382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1" t="s">
        <v>198</v>
      </c>
      <c r="AT230" s="221" t="s">
        <v>124</v>
      </c>
      <c r="AU230" s="221" t="s">
        <v>83</v>
      </c>
      <c r="AY230" s="16" t="s">
        <v>121</v>
      </c>
      <c r="BE230" s="222">
        <f>IF(N230="základní",J230,0)</f>
        <v>0</v>
      </c>
      <c r="BF230" s="222">
        <f>IF(N230="snížená",J230,0)</f>
        <v>0</v>
      </c>
      <c r="BG230" s="222">
        <f>IF(N230="zákl. přenesená",J230,0)</f>
        <v>0</v>
      </c>
      <c r="BH230" s="222">
        <f>IF(N230="sníž. přenesená",J230,0)</f>
        <v>0</v>
      </c>
      <c r="BI230" s="222">
        <f>IF(N230="nulová",J230,0)</f>
        <v>0</v>
      </c>
      <c r="BJ230" s="16" t="s">
        <v>81</v>
      </c>
      <c r="BK230" s="222">
        <f>ROUND(I230*H230,2)</f>
        <v>0</v>
      </c>
      <c r="BL230" s="16" t="s">
        <v>198</v>
      </c>
      <c r="BM230" s="221" t="s">
        <v>448</v>
      </c>
    </row>
    <row r="231" spans="1:65" s="2" customFormat="1" ht="16.5" customHeight="1">
      <c r="A231" s="37"/>
      <c r="B231" s="38"/>
      <c r="C231" s="210" t="s">
        <v>449</v>
      </c>
      <c r="D231" s="210" t="s">
        <v>124</v>
      </c>
      <c r="E231" s="211" t="s">
        <v>450</v>
      </c>
      <c r="F231" s="212" t="s">
        <v>451</v>
      </c>
      <c r="G231" s="213" t="s">
        <v>230</v>
      </c>
      <c r="H231" s="214">
        <v>37</v>
      </c>
      <c r="I231" s="215"/>
      <c r="J231" s="216">
        <f>ROUND(I231*H231,2)</f>
        <v>0</v>
      </c>
      <c r="K231" s="212" t="s">
        <v>128</v>
      </c>
      <c r="L231" s="43"/>
      <c r="M231" s="217" t="s">
        <v>1</v>
      </c>
      <c r="N231" s="218" t="s">
        <v>41</v>
      </c>
      <c r="O231" s="90"/>
      <c r="P231" s="219">
        <f>O231*H231</f>
        <v>0</v>
      </c>
      <c r="Q231" s="219">
        <v>0</v>
      </c>
      <c r="R231" s="219">
        <f>Q231*H231</f>
        <v>0</v>
      </c>
      <c r="S231" s="219">
        <v>0.00175</v>
      </c>
      <c r="T231" s="220">
        <f>S231*H231</f>
        <v>0.06475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1" t="s">
        <v>198</v>
      </c>
      <c r="AT231" s="221" t="s">
        <v>124</v>
      </c>
      <c r="AU231" s="221" t="s">
        <v>83</v>
      </c>
      <c r="AY231" s="16" t="s">
        <v>121</v>
      </c>
      <c r="BE231" s="222">
        <f>IF(N231="základní",J231,0)</f>
        <v>0</v>
      </c>
      <c r="BF231" s="222">
        <f>IF(N231="snížená",J231,0)</f>
        <v>0</v>
      </c>
      <c r="BG231" s="222">
        <f>IF(N231="zákl. přenesená",J231,0)</f>
        <v>0</v>
      </c>
      <c r="BH231" s="222">
        <f>IF(N231="sníž. přenesená",J231,0)</f>
        <v>0</v>
      </c>
      <c r="BI231" s="222">
        <f>IF(N231="nulová",J231,0)</f>
        <v>0</v>
      </c>
      <c r="BJ231" s="16" t="s">
        <v>81</v>
      </c>
      <c r="BK231" s="222">
        <f>ROUND(I231*H231,2)</f>
        <v>0</v>
      </c>
      <c r="BL231" s="16" t="s">
        <v>198</v>
      </c>
      <c r="BM231" s="221" t="s">
        <v>452</v>
      </c>
    </row>
    <row r="232" spans="1:63" s="12" customFormat="1" ht="25.9" customHeight="1">
      <c r="A232" s="12"/>
      <c r="B232" s="194"/>
      <c r="C232" s="195"/>
      <c r="D232" s="196" t="s">
        <v>75</v>
      </c>
      <c r="E232" s="197" t="s">
        <v>453</v>
      </c>
      <c r="F232" s="197" t="s">
        <v>454</v>
      </c>
      <c r="G232" s="195"/>
      <c r="H232" s="195"/>
      <c r="I232" s="198"/>
      <c r="J232" s="199">
        <f>BK232</f>
        <v>0</v>
      </c>
      <c r="K232" s="195"/>
      <c r="L232" s="200"/>
      <c r="M232" s="201"/>
      <c r="N232" s="202"/>
      <c r="O232" s="202"/>
      <c r="P232" s="203">
        <f>P233+P235+P238</f>
        <v>0</v>
      </c>
      <c r="Q232" s="202"/>
      <c r="R232" s="203">
        <f>R233+R235+R238</f>
        <v>0</v>
      </c>
      <c r="S232" s="202"/>
      <c r="T232" s="204">
        <f>T233+T235+T238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5" t="s">
        <v>147</v>
      </c>
      <c r="AT232" s="206" t="s">
        <v>75</v>
      </c>
      <c r="AU232" s="206" t="s">
        <v>76</v>
      </c>
      <c r="AY232" s="205" t="s">
        <v>121</v>
      </c>
      <c r="BK232" s="207">
        <f>BK233+BK235+BK238</f>
        <v>0</v>
      </c>
    </row>
    <row r="233" spans="1:63" s="12" customFormat="1" ht="22.8" customHeight="1">
      <c r="A233" s="12"/>
      <c r="B233" s="194"/>
      <c r="C233" s="195"/>
      <c r="D233" s="196" t="s">
        <v>75</v>
      </c>
      <c r="E233" s="208" t="s">
        <v>455</v>
      </c>
      <c r="F233" s="208" t="s">
        <v>456</v>
      </c>
      <c r="G233" s="195"/>
      <c r="H233" s="195"/>
      <c r="I233" s="198"/>
      <c r="J233" s="209">
        <f>BK233</f>
        <v>0</v>
      </c>
      <c r="K233" s="195"/>
      <c r="L233" s="200"/>
      <c r="M233" s="201"/>
      <c r="N233" s="202"/>
      <c r="O233" s="202"/>
      <c r="P233" s="203">
        <f>P234</f>
        <v>0</v>
      </c>
      <c r="Q233" s="202"/>
      <c r="R233" s="203">
        <f>R234</f>
        <v>0</v>
      </c>
      <c r="S233" s="202"/>
      <c r="T233" s="204">
        <f>T234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5" t="s">
        <v>147</v>
      </c>
      <c r="AT233" s="206" t="s">
        <v>75</v>
      </c>
      <c r="AU233" s="206" t="s">
        <v>81</v>
      </c>
      <c r="AY233" s="205" t="s">
        <v>121</v>
      </c>
      <c r="BK233" s="207">
        <f>BK234</f>
        <v>0</v>
      </c>
    </row>
    <row r="234" spans="1:65" s="2" customFormat="1" ht="16.5" customHeight="1">
      <c r="A234" s="37"/>
      <c r="B234" s="38"/>
      <c r="C234" s="210" t="s">
        <v>457</v>
      </c>
      <c r="D234" s="210" t="s">
        <v>124</v>
      </c>
      <c r="E234" s="211" t="s">
        <v>458</v>
      </c>
      <c r="F234" s="212" t="s">
        <v>459</v>
      </c>
      <c r="G234" s="213" t="s">
        <v>460</v>
      </c>
      <c r="H234" s="214">
        <v>1</v>
      </c>
      <c r="I234" s="215"/>
      <c r="J234" s="216">
        <f>ROUND(I234*H234,2)</f>
        <v>0</v>
      </c>
      <c r="K234" s="212" t="s">
        <v>128</v>
      </c>
      <c r="L234" s="43"/>
      <c r="M234" s="217" t="s">
        <v>1</v>
      </c>
      <c r="N234" s="218" t="s">
        <v>41</v>
      </c>
      <c r="O234" s="90"/>
      <c r="P234" s="219">
        <f>O234*H234</f>
        <v>0</v>
      </c>
      <c r="Q234" s="219">
        <v>0</v>
      </c>
      <c r="R234" s="219">
        <f>Q234*H234</f>
        <v>0</v>
      </c>
      <c r="S234" s="219">
        <v>0</v>
      </c>
      <c r="T234" s="220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1" t="s">
        <v>461</v>
      </c>
      <c r="AT234" s="221" t="s">
        <v>124</v>
      </c>
      <c r="AU234" s="221" t="s">
        <v>83</v>
      </c>
      <c r="AY234" s="16" t="s">
        <v>121</v>
      </c>
      <c r="BE234" s="222">
        <f>IF(N234="základní",J234,0)</f>
        <v>0</v>
      </c>
      <c r="BF234" s="222">
        <f>IF(N234="snížená",J234,0)</f>
        <v>0</v>
      </c>
      <c r="BG234" s="222">
        <f>IF(N234="zákl. přenesená",J234,0)</f>
        <v>0</v>
      </c>
      <c r="BH234" s="222">
        <f>IF(N234="sníž. přenesená",J234,0)</f>
        <v>0</v>
      </c>
      <c r="BI234" s="222">
        <f>IF(N234="nulová",J234,0)</f>
        <v>0</v>
      </c>
      <c r="BJ234" s="16" t="s">
        <v>81</v>
      </c>
      <c r="BK234" s="222">
        <f>ROUND(I234*H234,2)</f>
        <v>0</v>
      </c>
      <c r="BL234" s="16" t="s">
        <v>461</v>
      </c>
      <c r="BM234" s="221" t="s">
        <v>462</v>
      </c>
    </row>
    <row r="235" spans="1:63" s="12" customFormat="1" ht="22.8" customHeight="1">
      <c r="A235" s="12"/>
      <c r="B235" s="194"/>
      <c r="C235" s="195"/>
      <c r="D235" s="196" t="s">
        <v>75</v>
      </c>
      <c r="E235" s="208" t="s">
        <v>463</v>
      </c>
      <c r="F235" s="208" t="s">
        <v>464</v>
      </c>
      <c r="G235" s="195"/>
      <c r="H235" s="195"/>
      <c r="I235" s="198"/>
      <c r="J235" s="209">
        <f>BK235</f>
        <v>0</v>
      </c>
      <c r="K235" s="195"/>
      <c r="L235" s="200"/>
      <c r="M235" s="201"/>
      <c r="N235" s="202"/>
      <c r="O235" s="202"/>
      <c r="P235" s="203">
        <f>SUM(P236:P237)</f>
        <v>0</v>
      </c>
      <c r="Q235" s="202"/>
      <c r="R235" s="203">
        <f>SUM(R236:R237)</f>
        <v>0</v>
      </c>
      <c r="S235" s="202"/>
      <c r="T235" s="204">
        <f>SUM(T236:T237)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5" t="s">
        <v>147</v>
      </c>
      <c r="AT235" s="206" t="s">
        <v>75</v>
      </c>
      <c r="AU235" s="206" t="s">
        <v>81</v>
      </c>
      <c r="AY235" s="205" t="s">
        <v>121</v>
      </c>
      <c r="BK235" s="207">
        <f>SUM(BK236:BK237)</f>
        <v>0</v>
      </c>
    </row>
    <row r="236" spans="1:65" s="2" customFormat="1" ht="16.5" customHeight="1">
      <c r="A236" s="37"/>
      <c r="B236" s="38"/>
      <c r="C236" s="210" t="s">
        <v>465</v>
      </c>
      <c r="D236" s="210" t="s">
        <v>124</v>
      </c>
      <c r="E236" s="211" t="s">
        <v>466</v>
      </c>
      <c r="F236" s="212" t="s">
        <v>464</v>
      </c>
      <c r="G236" s="213" t="s">
        <v>460</v>
      </c>
      <c r="H236" s="214">
        <v>1</v>
      </c>
      <c r="I236" s="215"/>
      <c r="J236" s="216">
        <f>ROUND(I236*H236,2)</f>
        <v>0</v>
      </c>
      <c r="K236" s="212" t="s">
        <v>128</v>
      </c>
      <c r="L236" s="43"/>
      <c r="M236" s="217" t="s">
        <v>1</v>
      </c>
      <c r="N236" s="218" t="s">
        <v>41</v>
      </c>
      <c r="O236" s="90"/>
      <c r="P236" s="219">
        <f>O236*H236</f>
        <v>0</v>
      </c>
      <c r="Q236" s="219">
        <v>0</v>
      </c>
      <c r="R236" s="219">
        <f>Q236*H236</f>
        <v>0</v>
      </c>
      <c r="S236" s="219">
        <v>0</v>
      </c>
      <c r="T236" s="220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1" t="s">
        <v>461</v>
      </c>
      <c r="AT236" s="221" t="s">
        <v>124</v>
      </c>
      <c r="AU236" s="221" t="s">
        <v>83</v>
      </c>
      <c r="AY236" s="16" t="s">
        <v>121</v>
      </c>
      <c r="BE236" s="222">
        <f>IF(N236="základní",J236,0)</f>
        <v>0</v>
      </c>
      <c r="BF236" s="222">
        <f>IF(N236="snížená",J236,0)</f>
        <v>0</v>
      </c>
      <c r="BG236" s="222">
        <f>IF(N236="zákl. přenesená",J236,0)</f>
        <v>0</v>
      </c>
      <c r="BH236" s="222">
        <f>IF(N236="sníž. přenesená",J236,0)</f>
        <v>0</v>
      </c>
      <c r="BI236" s="222">
        <f>IF(N236="nulová",J236,0)</f>
        <v>0</v>
      </c>
      <c r="BJ236" s="16" t="s">
        <v>81</v>
      </c>
      <c r="BK236" s="222">
        <f>ROUND(I236*H236,2)</f>
        <v>0</v>
      </c>
      <c r="BL236" s="16" t="s">
        <v>461</v>
      </c>
      <c r="BM236" s="221" t="s">
        <v>467</v>
      </c>
    </row>
    <row r="237" spans="1:65" s="2" customFormat="1" ht="16.5" customHeight="1">
      <c r="A237" s="37"/>
      <c r="B237" s="38"/>
      <c r="C237" s="210" t="s">
        <v>468</v>
      </c>
      <c r="D237" s="210" t="s">
        <v>124</v>
      </c>
      <c r="E237" s="211" t="s">
        <v>469</v>
      </c>
      <c r="F237" s="212" t="s">
        <v>470</v>
      </c>
      <c r="G237" s="213" t="s">
        <v>460</v>
      </c>
      <c r="H237" s="214">
        <v>1</v>
      </c>
      <c r="I237" s="215"/>
      <c r="J237" s="216">
        <f>ROUND(I237*H237,2)</f>
        <v>0</v>
      </c>
      <c r="K237" s="212" t="s">
        <v>128</v>
      </c>
      <c r="L237" s="43"/>
      <c r="M237" s="217" t="s">
        <v>1</v>
      </c>
      <c r="N237" s="218" t="s">
        <v>41</v>
      </c>
      <c r="O237" s="90"/>
      <c r="P237" s="219">
        <f>O237*H237</f>
        <v>0</v>
      </c>
      <c r="Q237" s="219">
        <v>0</v>
      </c>
      <c r="R237" s="219">
        <f>Q237*H237</f>
        <v>0</v>
      </c>
      <c r="S237" s="219">
        <v>0</v>
      </c>
      <c r="T237" s="220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1" t="s">
        <v>461</v>
      </c>
      <c r="AT237" s="221" t="s">
        <v>124</v>
      </c>
      <c r="AU237" s="221" t="s">
        <v>83</v>
      </c>
      <c r="AY237" s="16" t="s">
        <v>121</v>
      </c>
      <c r="BE237" s="222">
        <f>IF(N237="základní",J237,0)</f>
        <v>0</v>
      </c>
      <c r="BF237" s="222">
        <f>IF(N237="snížená",J237,0)</f>
        <v>0</v>
      </c>
      <c r="BG237" s="222">
        <f>IF(N237="zákl. přenesená",J237,0)</f>
        <v>0</v>
      </c>
      <c r="BH237" s="222">
        <f>IF(N237="sníž. přenesená",J237,0)</f>
        <v>0</v>
      </c>
      <c r="BI237" s="222">
        <f>IF(N237="nulová",J237,0)</f>
        <v>0</v>
      </c>
      <c r="BJ237" s="16" t="s">
        <v>81</v>
      </c>
      <c r="BK237" s="222">
        <f>ROUND(I237*H237,2)</f>
        <v>0</v>
      </c>
      <c r="BL237" s="16" t="s">
        <v>461</v>
      </c>
      <c r="BM237" s="221" t="s">
        <v>471</v>
      </c>
    </row>
    <row r="238" spans="1:63" s="12" customFormat="1" ht="22.8" customHeight="1">
      <c r="A238" s="12"/>
      <c r="B238" s="194"/>
      <c r="C238" s="195"/>
      <c r="D238" s="196" t="s">
        <v>75</v>
      </c>
      <c r="E238" s="208" t="s">
        <v>472</v>
      </c>
      <c r="F238" s="208" t="s">
        <v>473</v>
      </c>
      <c r="G238" s="195"/>
      <c r="H238" s="195"/>
      <c r="I238" s="198"/>
      <c r="J238" s="209">
        <f>BK238</f>
        <v>0</v>
      </c>
      <c r="K238" s="195"/>
      <c r="L238" s="200"/>
      <c r="M238" s="201"/>
      <c r="N238" s="202"/>
      <c r="O238" s="202"/>
      <c r="P238" s="203">
        <f>P239</f>
        <v>0</v>
      </c>
      <c r="Q238" s="202"/>
      <c r="R238" s="203">
        <f>R239</f>
        <v>0</v>
      </c>
      <c r="S238" s="202"/>
      <c r="T238" s="204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5" t="s">
        <v>147</v>
      </c>
      <c r="AT238" s="206" t="s">
        <v>75</v>
      </c>
      <c r="AU238" s="206" t="s">
        <v>81</v>
      </c>
      <c r="AY238" s="205" t="s">
        <v>121</v>
      </c>
      <c r="BK238" s="207">
        <f>BK239</f>
        <v>0</v>
      </c>
    </row>
    <row r="239" spans="1:65" s="2" customFormat="1" ht="16.5" customHeight="1">
      <c r="A239" s="37"/>
      <c r="B239" s="38"/>
      <c r="C239" s="210" t="s">
        <v>474</v>
      </c>
      <c r="D239" s="210" t="s">
        <v>124</v>
      </c>
      <c r="E239" s="211" t="s">
        <v>475</v>
      </c>
      <c r="F239" s="212" t="s">
        <v>473</v>
      </c>
      <c r="G239" s="213" t="s">
        <v>460</v>
      </c>
      <c r="H239" s="214">
        <v>1</v>
      </c>
      <c r="I239" s="215"/>
      <c r="J239" s="216">
        <f>ROUND(I239*H239,2)</f>
        <v>0</v>
      </c>
      <c r="K239" s="212" t="s">
        <v>128</v>
      </c>
      <c r="L239" s="43"/>
      <c r="M239" s="255" t="s">
        <v>1</v>
      </c>
      <c r="N239" s="256" t="s">
        <v>41</v>
      </c>
      <c r="O239" s="257"/>
      <c r="P239" s="258">
        <f>O239*H239</f>
        <v>0</v>
      </c>
      <c r="Q239" s="258">
        <v>0</v>
      </c>
      <c r="R239" s="258">
        <f>Q239*H239</f>
        <v>0</v>
      </c>
      <c r="S239" s="258">
        <v>0</v>
      </c>
      <c r="T239" s="25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1" t="s">
        <v>461</v>
      </c>
      <c r="AT239" s="221" t="s">
        <v>124</v>
      </c>
      <c r="AU239" s="221" t="s">
        <v>83</v>
      </c>
      <c r="AY239" s="16" t="s">
        <v>121</v>
      </c>
      <c r="BE239" s="222">
        <f>IF(N239="základní",J239,0)</f>
        <v>0</v>
      </c>
      <c r="BF239" s="222">
        <f>IF(N239="snížená",J239,0)</f>
        <v>0</v>
      </c>
      <c r="BG239" s="222">
        <f>IF(N239="zákl. přenesená",J239,0)</f>
        <v>0</v>
      </c>
      <c r="BH239" s="222">
        <f>IF(N239="sníž. přenesená",J239,0)</f>
        <v>0</v>
      </c>
      <c r="BI239" s="222">
        <f>IF(N239="nulová",J239,0)</f>
        <v>0</v>
      </c>
      <c r="BJ239" s="16" t="s">
        <v>81</v>
      </c>
      <c r="BK239" s="222">
        <f>ROUND(I239*H239,2)</f>
        <v>0</v>
      </c>
      <c r="BL239" s="16" t="s">
        <v>461</v>
      </c>
      <c r="BM239" s="221" t="s">
        <v>476</v>
      </c>
    </row>
    <row r="240" spans="1:31" s="2" customFormat="1" ht="6.95" customHeight="1">
      <c r="A240" s="37"/>
      <c r="B240" s="65"/>
      <c r="C240" s="66"/>
      <c r="D240" s="66"/>
      <c r="E240" s="66"/>
      <c r="F240" s="66"/>
      <c r="G240" s="66"/>
      <c r="H240" s="66"/>
      <c r="I240" s="66"/>
      <c r="J240" s="66"/>
      <c r="K240" s="66"/>
      <c r="L240" s="43"/>
      <c r="M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</row>
  </sheetData>
  <sheetProtection password="CC35" sheet="1" objects="1" scenarios="1" formatColumns="0" formatRows="0" autoFilter="0"/>
  <autoFilter ref="C127:K239"/>
  <mergeCells count="6">
    <mergeCell ref="E7:H7"/>
    <mergeCell ref="E16:H16"/>
    <mergeCell ref="E25:H25"/>
    <mergeCell ref="E85:H85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LAPTOP-V6F5C2G1\Radka</cp:lastModifiedBy>
  <dcterms:created xsi:type="dcterms:W3CDTF">2022-12-22T14:43:20Z</dcterms:created>
  <dcterms:modified xsi:type="dcterms:W3CDTF">2022-12-22T14:43:24Z</dcterms:modified>
  <cp:category/>
  <cp:version/>
  <cp:contentType/>
  <cp:contentStatus/>
</cp:coreProperties>
</file>