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ojekty\Modernizace sportovního areálu Frýdecká\Umělý trávník\"/>
    </mc:Choice>
  </mc:AlternateContent>
  <xr:revisionPtr revIDLastSave="0" documentId="8_{A446CB70-4833-48FE-8CE9-9FF839F83B7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tavba" sheetId="1" r:id="rId1"/>
    <sheet name="VzorPolozky" sheetId="10" state="hidden" r:id="rId2"/>
    <sheet name="03 2021A079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'03 2021A079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'03 2021A079 Pol'!$A$1:$X$77</definedName>
    <definedName name="_xlnm.Print_Area" localSheetId="0">Stavba!$A$1:$J$54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I52" i="1"/>
  <c r="I51" i="1"/>
  <c r="I50" i="1"/>
  <c r="I49" i="1"/>
  <c r="G41" i="1"/>
  <c r="F41" i="1"/>
  <c r="G40" i="1"/>
  <c r="F40" i="1"/>
  <c r="G39" i="1"/>
  <c r="F39" i="1"/>
  <c r="G67" i="12"/>
  <c r="BA64" i="12"/>
  <c r="BA17" i="12"/>
  <c r="BA16" i="12"/>
  <c r="G9" i="12"/>
  <c r="I9" i="12"/>
  <c r="K9" i="12"/>
  <c r="M9" i="12"/>
  <c r="O9" i="12"/>
  <c r="Q9" i="12"/>
  <c r="V9" i="12"/>
  <c r="G12" i="12"/>
  <c r="I12" i="12"/>
  <c r="K12" i="12"/>
  <c r="M12" i="12"/>
  <c r="O12" i="12"/>
  <c r="Q12" i="12"/>
  <c r="V12" i="12"/>
  <c r="G15" i="12"/>
  <c r="I15" i="12"/>
  <c r="K15" i="12"/>
  <c r="M15" i="12"/>
  <c r="O15" i="12"/>
  <c r="Q15" i="12"/>
  <c r="V15" i="12"/>
  <c r="G31" i="12"/>
  <c r="I31" i="12"/>
  <c r="K31" i="12"/>
  <c r="M31" i="12"/>
  <c r="O31" i="12"/>
  <c r="Q31" i="12"/>
  <c r="V31" i="12"/>
  <c r="G35" i="12"/>
  <c r="I35" i="12"/>
  <c r="K35" i="12"/>
  <c r="M35" i="12"/>
  <c r="O35" i="12"/>
  <c r="Q35" i="12"/>
  <c r="V35" i="12"/>
  <c r="G38" i="12"/>
  <c r="I38" i="12"/>
  <c r="K38" i="12"/>
  <c r="M38" i="12"/>
  <c r="O38" i="12"/>
  <c r="Q38" i="12"/>
  <c r="V38" i="12"/>
  <c r="G41" i="12"/>
  <c r="I41" i="12"/>
  <c r="K41" i="12"/>
  <c r="M41" i="12"/>
  <c r="O41" i="12"/>
  <c r="Q41" i="12"/>
  <c r="V41" i="12"/>
  <c r="G45" i="12"/>
  <c r="I45" i="12"/>
  <c r="K45" i="12"/>
  <c r="M45" i="12"/>
  <c r="O45" i="12"/>
  <c r="Q45" i="12"/>
  <c r="V45" i="12"/>
  <c r="G48" i="12"/>
  <c r="I48" i="12"/>
  <c r="K48" i="12"/>
  <c r="M48" i="12"/>
  <c r="O48" i="12"/>
  <c r="Q48" i="12"/>
  <c r="V48" i="12"/>
  <c r="G51" i="12"/>
  <c r="I51" i="12"/>
  <c r="K51" i="12"/>
  <c r="M51" i="12"/>
  <c r="O51" i="12"/>
  <c r="Q51" i="12"/>
  <c r="V51" i="12"/>
  <c r="G53" i="12"/>
  <c r="I53" i="12"/>
  <c r="K53" i="12"/>
  <c r="M53" i="12"/>
  <c r="O53" i="12"/>
  <c r="Q53" i="12"/>
  <c r="V53" i="12"/>
  <c r="G55" i="12"/>
  <c r="I55" i="12"/>
  <c r="K55" i="12"/>
  <c r="M55" i="12"/>
  <c r="O55" i="12"/>
  <c r="Q55" i="12"/>
  <c r="V55" i="12"/>
  <c r="G57" i="12"/>
  <c r="I57" i="12"/>
  <c r="K57" i="12"/>
  <c r="M57" i="12"/>
  <c r="O57" i="12"/>
  <c r="Q57" i="12"/>
  <c r="V57" i="12"/>
  <c r="G60" i="12"/>
  <c r="G59" i="12" s="1"/>
  <c r="I60" i="12"/>
  <c r="I59" i="12" s="1"/>
  <c r="K60" i="12"/>
  <c r="K59" i="12" s="1"/>
  <c r="M60" i="12"/>
  <c r="M59" i="12" s="1"/>
  <c r="O60" i="12"/>
  <c r="O59" i="12" s="1"/>
  <c r="Q60" i="12"/>
  <c r="Q59" i="12" s="1"/>
  <c r="V60" i="12"/>
  <c r="V59" i="12" s="1"/>
  <c r="G63" i="12"/>
  <c r="I63" i="12"/>
  <c r="K63" i="12"/>
  <c r="M63" i="12"/>
  <c r="O63" i="12"/>
  <c r="Q63" i="12"/>
  <c r="V63" i="12"/>
  <c r="G65" i="12"/>
  <c r="I65" i="12"/>
  <c r="K65" i="12"/>
  <c r="M65" i="12"/>
  <c r="O65" i="12"/>
  <c r="Q65" i="12"/>
  <c r="V65" i="12"/>
  <c r="AE67" i="12"/>
  <c r="AF67" i="12"/>
  <c r="I20" i="1"/>
  <c r="I19" i="1"/>
  <c r="I18" i="1"/>
  <c r="I17" i="1"/>
  <c r="I16" i="1"/>
  <c r="I54" i="1"/>
  <c r="J53" i="1"/>
  <c r="J52" i="1"/>
  <c r="J51" i="1"/>
  <c r="J50" i="1"/>
  <c r="J49" i="1"/>
  <c r="J54" i="1" s="1"/>
  <c r="F42" i="1"/>
  <c r="G42" i="1"/>
  <c r="G25" i="1" s="1"/>
  <c r="A25" i="1" s="1"/>
  <c r="H41" i="1"/>
  <c r="I41" i="1" s="1"/>
  <c r="H40" i="1"/>
  <c r="I40" i="1" s="1"/>
  <c r="H39" i="1"/>
  <c r="I21" i="1"/>
  <c r="J28" i="1"/>
  <c r="J26" i="1"/>
  <c r="G38" i="1"/>
  <c r="F38" i="1"/>
  <c r="J23" i="1"/>
  <c r="J24" i="1"/>
  <c r="J25" i="1"/>
  <c r="J27" i="1"/>
  <c r="E24" i="1"/>
  <c r="E26" i="1"/>
  <c r="G26" i="1" l="1"/>
  <c r="A26" i="1"/>
  <c r="G28" i="1"/>
  <c r="G23" i="1"/>
  <c r="V62" i="12"/>
  <c r="Q62" i="12"/>
  <c r="O62" i="12"/>
  <c r="M62" i="12"/>
  <c r="K62" i="12"/>
  <c r="I62" i="12"/>
  <c r="G62" i="12"/>
  <c r="V44" i="12"/>
  <c r="Q44" i="12"/>
  <c r="O44" i="12"/>
  <c r="M44" i="12"/>
  <c r="K44" i="12"/>
  <c r="I44" i="12"/>
  <c r="G44" i="12"/>
  <c r="V34" i="12"/>
  <c r="Q34" i="12"/>
  <c r="O34" i="12"/>
  <c r="M34" i="12"/>
  <c r="K34" i="12"/>
  <c r="I34" i="12"/>
  <c r="G34" i="12"/>
  <c r="V8" i="12"/>
  <c r="Q8" i="12"/>
  <c r="O8" i="12"/>
  <c r="M8" i="12"/>
  <c r="K8" i="12"/>
  <c r="I8" i="12"/>
  <c r="G8" i="12"/>
  <c r="H42" i="1"/>
  <c r="I39" i="1"/>
  <c r="I42" i="1" s="1"/>
  <c r="A23" i="1" l="1"/>
  <c r="J41" i="1"/>
  <c r="J40" i="1"/>
  <c r="J39" i="1"/>
  <c r="J42" i="1" s="1"/>
  <c r="G24" i="1" l="1"/>
  <c r="A27" i="1" s="1"/>
  <c r="A24" i="1"/>
  <c r="G29" i="1" l="1"/>
  <c r="G27" i="1" s="1"/>
  <c r="A29" i="1"/>
</calcChain>
</file>

<file path=xl/sharedStrings.xml><?xml version="1.0" encoding="utf-8"?>
<sst xmlns="http://schemas.openxmlformats.org/spreadsheetml/2006/main" count="346" uniqueCount="188">
  <si>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</si>
  <si>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</si>
  <si>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</si>
  <si>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</si>
  <si>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</si>
  <si>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</si>
  <si>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</si>
  <si>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</si>
  <si>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</si>
  <si>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</si>
  <si>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</si>
  <si>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</si>
  <si>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</si>
  <si>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</si>
  <si>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</si>
  <si>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</si>
  <si>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</si>
  <si>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</si>
  <si>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</si>
  <si>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</si>
  <si>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</si>
  <si>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</si>
  <si>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</si>
  <si>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</si>
  <si>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</si>
  <si>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</si>
  <si>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</si>
  <si>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</si>
  <si>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</si>
  <si>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</si>
  <si>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</si>
  <si>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</si>
  <si>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</si>
  <si>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</si>
  <si>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</si>
  <si>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</si>
  <si>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</si>
  <si>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</si>
  <si>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</si>
  <si>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</si>
  <si>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2021A079</t>
  </si>
  <si>
    <t>Výměna umělého povrchu hřiště - UT3G</t>
  </si>
  <si>
    <t>03</t>
  </si>
  <si>
    <t>Modernizace sportovního areálu Frýdecká</t>
  </si>
  <si>
    <t>Objekt:</t>
  </si>
  <si>
    <t>Rozpočet:</t>
  </si>
  <si>
    <t>20210079</t>
  </si>
  <si>
    <t>ČESKÝ TĚŠÍN - Modernizace sportovního areálu Frýdecká</t>
  </si>
  <si>
    <t>Správa účelových zařízení, příspěvková organizace</t>
  </si>
  <si>
    <t>Svojsíkova 833</t>
  </si>
  <si>
    <t>Český Těšín</t>
  </si>
  <si>
    <t>73701</t>
  </si>
  <si>
    <t xml:space="preserve">75107040  </t>
  </si>
  <si>
    <t>Stavba</t>
  </si>
  <si>
    <t>Celkem za stavbu</t>
  </si>
  <si>
    <t>CZK</t>
  </si>
  <si>
    <t>Rekapitulace dílů</t>
  </si>
  <si>
    <t>Typ dílu</t>
  </si>
  <si>
    <t>471</t>
  </si>
  <si>
    <t>Umělé povrchy</t>
  </si>
  <si>
    <t>913</t>
  </si>
  <si>
    <t>Sportovní vybavení</t>
  </si>
  <si>
    <t>96</t>
  </si>
  <si>
    <t>Bourání konstrukcí</t>
  </si>
  <si>
    <t>99</t>
  </si>
  <si>
    <t>Staveništní 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</si>
  <si>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</si>
  <si>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</si>
  <si>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</si>
  <si>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</si>
  <si>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</si>
  <si>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</si>
  <si>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</si>
  <si>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</si>
  <si>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</si>
  <si>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</si>
  <si>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</si>
  <si>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</si>
  <si>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</si>
  <si>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</si>
  <si>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</si>
  <si>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</si>
  <si>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</si>
  <si>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</si>
  <si>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</si>
  <si>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</si>
  <si>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</si>
  <si>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</si>
  <si>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</si>
  <si>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</si>
  <si>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</si>
  <si>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</si>
  <si>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</si>
  <si>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</si>
  <si>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</si>
  <si>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47199-1005.NC</t>
  </si>
  <si>
    <t>Křemičitý písek-dodávka materiálu pro vsyp</t>
  </si>
  <si>
    <t>m2</t>
  </si>
  <si>
    <t>Vlastní</t>
  </si>
  <si>
    <t>Indiv</t>
  </si>
  <si>
    <t>Práce</t>
  </si>
  <si>
    <t>POL1_</t>
  </si>
  <si>
    <t>/dodávka křemičitého písku pro vsyp um. trávníku/</t>
  </si>
  <si>
    <t>POP</t>
  </si>
  <si>
    <t>plocha hřiště : (110,82*72,82)</t>
  </si>
  <si>
    <t>VV</t>
  </si>
  <si>
    <t>47199-1006.NC</t>
  </si>
  <si>
    <t>Gumový granulát MIX - černo/šedý</t>
  </si>
  <si>
    <t>R-položka</t>
  </si>
  <si>
    <t>POL12_0</t>
  </si>
  <si>
    <t>/dodávka gumového granulátu MIX - černo/šedý/</t>
  </si>
  <si>
    <t>47199-1001.NC</t>
  </si>
  <si>
    <t>Umělý trávník 3.generace celk.v. 42mm</t>
  </si>
  <si>
    <t>POL12_1</t>
  </si>
  <si>
    <t>/cena za kompletní položení umělého trávníku 3.generace celkové v. 42mm (40mm v.vlasu, 2mm tl.podložky),včetně vpravení křemičitého a gumigranulátového vsypu a lajnování,barva ZELENÁ. Stavba bude provedena v souladu s Prováděcím pokynem FAČR k atestacím hřišť s umělými trávníky 3.generace, v platném znění pro navržený rozměr hřiště.</t>
  </si>
  <si>
    <t>Technická charakteristika navrženého umělého trávníku 3. generace je v projektu uvedena jako požadavek MINIMÁLNÍ, ale v úrovni provedení „standard kvality“. Tzn., že dodavatel může nabídnout trávník s minimálně srovnatelnými anebo s lepšími parametry./</t>
  </si>
  <si>
    <t/>
  </si>
  <si>
    <t>TECHNICKÉ PARAMETRY UMĚLÉHO TRÁVNÍKU 3.GENERACE:</t>
  </si>
  <si>
    <t>Vlas				: PE monofilament (čočka profil)</t>
  </si>
  <si>
    <t>Podkladová textílie		                : 100% PP</t>
  </si>
  <si>
    <t>Zátěr				: SBR latex</t>
  </si>
  <si>
    <t>Dělení				: 3/4"</t>
  </si>
  <si>
    <t>Barva				: vícebarevná zelená</t>
  </si>
  <si>
    <t>Výška vlákna			: 40mm</t>
  </si>
  <si>
    <t>Celk. plošná hmotnost		: 2500 g/m2</t>
  </si>
  <si>
    <t>Hustota vpichů			: 9300 vpichů/m2</t>
  </si>
  <si>
    <t>Počet stehů na 10 cm		: 18</t>
  </si>
  <si>
    <t>Jemnost vlasu (dtex)		: 14.900/9</t>
  </si>
  <si>
    <t>47199-11124.NC</t>
  </si>
  <si>
    <t>Lajny bílé š. 12cm</t>
  </si>
  <si>
    <t>m</t>
  </si>
  <si>
    <t>/cena za vřezání a lepení lajn do trávníku - lajny fotbalové š. 12 cm/</t>
  </si>
  <si>
    <t>celkem délka lajn fotbalu : (750,0)</t>
  </si>
  <si>
    <t>953943125R00</t>
  </si>
  <si>
    <t>Osazení kovových předmětů do betonu, 120 kg / kus</t>
  </si>
  <si>
    <t>kus</t>
  </si>
  <si>
    <t>RTS 23/ I</t>
  </si>
  <si>
    <t>/položka pro demontáž a zpětnou montáž stávajících fotbalových branek/</t>
  </si>
  <si>
    <t>počet branek : (4)</t>
  </si>
  <si>
    <t>91301-1009.NC</t>
  </si>
  <si>
    <t>Síť na fotbal.branku-bílá 3mm</t>
  </si>
  <si>
    <t>/cena za dodávku sítě na fotbalovou branku/</t>
  </si>
  <si>
    <t>síť fotbalové branky : (2)</t>
  </si>
  <si>
    <t>91301-1006.NC</t>
  </si>
  <si>
    <t>Rohový praporek s kloubem praporek -bílá tyč žlutý praporek, kovové pouzdro</t>
  </si>
  <si>
    <t>kpl</t>
  </si>
  <si>
    <t>/cena za dodávku rohového praporku s kloubem vč. kovového pouzdra/</t>
  </si>
  <si>
    <t>rohový praporek : (4)</t>
  </si>
  <si>
    <t>776511810RT1</t>
  </si>
  <si>
    <t>Demontáž stávajícího umělého trávníku</t>
  </si>
  <si>
    <t>/cena za odstranění stávajícího umělého trávníku/</t>
  </si>
  <si>
    <t>776511810RT4</t>
  </si>
  <si>
    <t>Odstranění stávajícího gumového granulátu a křemičitého vsypu</t>
  </si>
  <si>
    <t>/cena za odstranění stávajícího gumového granulátu a křemičitého vsypu/</t>
  </si>
  <si>
    <t>979081111R00</t>
  </si>
  <si>
    <t>Odvoz suti a vybour. hmot na skládku do 1 km</t>
  </si>
  <si>
    <t>t</t>
  </si>
  <si>
    <t>Přesun suti</t>
  </si>
  <si>
    <t>POL8_1</t>
  </si>
  <si>
    <t>/cena za odvoz suti na skládku odpadu/</t>
  </si>
  <si>
    <t>979081121R00</t>
  </si>
  <si>
    <t>Příplatek k odvozu za každý další 1 km</t>
  </si>
  <si>
    <t>/skládka uvažována ve vzdálenosti do 10km/</t>
  </si>
  <si>
    <t>979082111R00</t>
  </si>
  <si>
    <t>Vnitrostaveništní doprava suti do 10 m</t>
  </si>
  <si>
    <t>/přesun suti v rámci stavby/</t>
  </si>
  <si>
    <t>9799905550R00</t>
  </si>
  <si>
    <t>Poplatek za skládku stavební suti</t>
  </si>
  <si>
    <t>POL8_0</t>
  </si>
  <si>
    <t>/poplatek za uložení umělého trávníku na příslušnou skládku/</t>
  </si>
  <si>
    <t>998222012R00</t>
  </si>
  <si>
    <t>Přesun hmot, zpevněné plochy, kryt z kameniva</t>
  </si>
  <si>
    <t>Přesun hmot</t>
  </si>
  <si>
    <t>POL7_1</t>
  </si>
  <si>
    <t>/poplatek za uložení suti a vybouraných hmot na skládku odpadu/</t>
  </si>
  <si>
    <t>005241010R</t>
  </si>
  <si>
    <t xml:space="preserve">Projektová dokumentace skutečného provedení </t>
  </si>
  <si>
    <t>Soubor</t>
  </si>
  <si>
    <t>VRN</t>
  </si>
  <si>
    <t>POL99_8</t>
  </si>
  <si>
    <t>/náklady na vyhotovení dokumentace skutečného provedení stavby a její předání objednateli v požadované formě a požadovaném počtu/</t>
  </si>
  <si>
    <t>1004T</t>
  </si>
  <si>
    <t>NUS-náklady spojené s umístěním stavby</t>
  </si>
  <si>
    <t>SUM</t>
  </si>
  <si>
    <t>Poznámky uchazeče k zadání</t>
  </si>
  <si>
    <t>POPUZIV</t>
  </si>
  <si>
    <t>END</t>
  </si>
  <si>
    <t>Soupis prací s výkazem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</si>
</sst>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4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4" fillId="4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5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5" fillId="0" borderId="0" xfId="0" applyFont="1" applyBorder="1" applyAlignment="1">
      <alignment vertical="top"/>
    </xf>
    <xf numFmtId="49" fontId="15" fillId="0" borderId="0" xfId="0" applyNumberFormat="1" applyFont="1" applyBorder="1" applyAlignment="1">
      <alignment vertical="top"/>
    </xf>
    <xf numFmtId="4" fontId="15" fillId="0" borderId="0" xfId="0" applyNumberFormat="1" applyFont="1" applyBorder="1" applyAlignment="1">
      <alignment vertical="top" shrinkToFit="1"/>
    </xf>
    <xf numFmtId="4" fontId="15" fillId="3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5" fillId="0" borderId="41" xfId="0" applyFont="1" applyBorder="1" applyAlignment="1">
      <alignment vertical="top"/>
    </xf>
    <xf numFmtId="49" fontId="15" fillId="0" borderId="42" xfId="0" applyNumberFormat="1" applyFont="1" applyBorder="1" applyAlignment="1">
      <alignment vertical="top"/>
    </xf>
    <xf numFmtId="0" fontId="15" fillId="0" borderId="42" xfId="0" applyFont="1" applyBorder="1" applyAlignment="1">
      <alignment horizontal="center" vertical="top" shrinkToFit="1"/>
    </xf>
    <xf numFmtId="164" fontId="15" fillId="0" borderId="42" xfId="0" applyNumberFormat="1" applyFont="1" applyBorder="1" applyAlignment="1">
      <alignment vertical="top" shrinkToFit="1"/>
    </xf>
    <xf numFmtId="4" fontId="15" fillId="3" borderId="42" xfId="0" applyNumberFormat="1" applyFont="1" applyFill="1" applyBorder="1" applyAlignment="1" applyProtection="1">
      <alignment vertical="top" shrinkToFit="1"/>
      <protection locked="0"/>
    </xf>
    <xf numFmtId="4" fontId="15" fillId="0" borderId="43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37</v>
      </c>
      <c r="B1" s="223" t="s">
        <v>187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5">
      <c r="A2" s="2"/>
      <c r="B2" s="78" t="s">
        <v>23</v>
      </c>
      <c r="C2" s="79"/>
      <c r="D2" s="80" t="s">
        <v>46</v>
      </c>
      <c r="E2" s="229" t="s">
        <v>47</v>
      </c>
      <c r="F2" s="230"/>
      <c r="G2" s="230"/>
      <c r="H2" s="230"/>
      <c r="I2" s="230"/>
      <c r="J2" s="231"/>
      <c r="O2" s="1"/>
    </row>
    <row r="3" spans="1:15" ht="27" customHeight="1" x14ac:dyDescent="0.25">
      <c r="A3" s="2"/>
      <c r="B3" s="81" t="s">
        <v>44</v>
      </c>
      <c r="C3" s="79"/>
      <c r="D3" s="82" t="s">
        <v>42</v>
      </c>
      <c r="E3" s="232" t="s">
        <v>43</v>
      </c>
      <c r="F3" s="233"/>
      <c r="G3" s="233"/>
      <c r="H3" s="233"/>
      <c r="I3" s="233"/>
      <c r="J3" s="234"/>
    </row>
    <row r="4" spans="1:15" ht="23.25" customHeight="1" x14ac:dyDescent="0.25">
      <c r="A4" s="76">
        <v>29358</v>
      </c>
      <c r="B4" s="83" t="s">
        <v>45</v>
      </c>
      <c r="C4" s="84"/>
      <c r="D4" s="85" t="s">
        <v>40</v>
      </c>
      <c r="E4" s="212" t="s">
        <v>41</v>
      </c>
      <c r="F4" s="213"/>
      <c r="G4" s="213"/>
      <c r="H4" s="213"/>
      <c r="I4" s="213"/>
      <c r="J4" s="214"/>
    </row>
    <row r="5" spans="1:15" ht="24" customHeight="1" x14ac:dyDescent="0.25">
      <c r="A5" s="2"/>
      <c r="B5" s="31" t="s">
        <v>22</v>
      </c>
      <c r="D5" s="217" t="s">
        <v>48</v>
      </c>
      <c r="E5" s="218"/>
      <c r="F5" s="218"/>
      <c r="G5" s="218"/>
      <c r="H5" s="18" t="s">
        <v>39</v>
      </c>
      <c r="I5" s="86" t="s">
        <v>52</v>
      </c>
      <c r="J5" s="8"/>
    </row>
    <row r="6" spans="1:15" ht="15.75" customHeight="1" x14ac:dyDescent="0.25">
      <c r="A6" s="2"/>
      <c r="B6" s="28"/>
      <c r="C6" s="55"/>
      <c r="D6" s="219" t="s">
        <v>49</v>
      </c>
      <c r="E6" s="220"/>
      <c r="F6" s="220"/>
      <c r="G6" s="220"/>
      <c r="H6" s="18" t="s">
        <v>35</v>
      </c>
      <c r="I6" s="22"/>
      <c r="J6" s="8"/>
    </row>
    <row r="7" spans="1:15" ht="15.75" customHeight="1" x14ac:dyDescent="0.25">
      <c r="A7" s="2"/>
      <c r="B7" s="29"/>
      <c r="C7" s="56"/>
      <c r="D7" s="77" t="s">
        <v>51</v>
      </c>
      <c r="E7" s="221" t="s">
        <v>50</v>
      </c>
      <c r="F7" s="222"/>
      <c r="G7" s="222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39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36"/>
      <c r="E11" s="236"/>
      <c r="F11" s="236"/>
      <c r="G11" s="236"/>
      <c r="H11" s="18" t="s">
        <v>39</v>
      </c>
      <c r="I11" s="88"/>
      <c r="J11" s="8"/>
    </row>
    <row r="12" spans="1:15" ht="15.75" customHeight="1" x14ac:dyDescent="0.25">
      <c r="A12" s="2"/>
      <c r="B12" s="28"/>
      <c r="C12" s="55"/>
      <c r="D12" s="211"/>
      <c r="E12" s="211"/>
      <c r="F12" s="211"/>
      <c r="G12" s="211"/>
      <c r="H12" s="18" t="s">
        <v>35</v>
      </c>
      <c r="I12" s="88"/>
      <c r="J12" s="8"/>
    </row>
    <row r="13" spans="1:15" ht="15.75" customHeight="1" x14ac:dyDescent="0.25">
      <c r="A13" s="2"/>
      <c r="B13" s="29"/>
      <c r="C13" s="56"/>
      <c r="D13" s="87"/>
      <c r="E13" s="215"/>
      <c r="F13" s="216"/>
      <c r="G13" s="216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33</v>
      </c>
      <c r="C15" s="61"/>
      <c r="D15" s="54"/>
      <c r="E15" s="235"/>
      <c r="F15" s="235"/>
      <c r="G15" s="237"/>
      <c r="H15" s="237"/>
      <c r="I15" s="237" t="s">
        <v>30</v>
      </c>
      <c r="J15" s="238"/>
    </row>
    <row r="16" spans="1:15" ht="23.25" customHeight="1" x14ac:dyDescent="0.25">
      <c r="A16" s="141" t="s">
        <v>25</v>
      </c>
      <c r="B16" s="38" t="s">
        <v>25</v>
      </c>
      <c r="C16" s="62"/>
      <c r="D16" s="63"/>
      <c r="E16" s="200"/>
      <c r="F16" s="201"/>
      <c r="G16" s="200"/>
      <c r="H16" s="201"/>
      <c r="I16" s="200">
        <f>SUMIF(F49:F53,A16,I49:I53)+SUMIF(F49:F53,"PSU",I49:I53)</f>
        <v>0</v>
      </c>
      <c r="J16" s="202"/>
    </row>
    <row r="17" spans="1:10" ht="23.25" customHeight="1" x14ac:dyDescent="0.25">
      <c r="A17" s="141" t="s">
        <v>26</v>
      </c>
      <c r="B17" s="38" t="s">
        <v>26</v>
      </c>
      <c r="C17" s="62"/>
      <c r="D17" s="63"/>
      <c r="E17" s="200"/>
      <c r="F17" s="201"/>
      <c r="G17" s="200"/>
      <c r="H17" s="201"/>
      <c r="I17" s="200">
        <f>SUMIF(F49:F53,A17,I49:I53)</f>
        <v>0</v>
      </c>
      <c r="J17" s="202"/>
    </row>
    <row r="18" spans="1:10" ht="23.25" customHeight="1" x14ac:dyDescent="0.25">
      <c r="A18" s="141" t="s">
        <v>27</v>
      </c>
      <c r="B18" s="38" t="s">
        <v>27</v>
      </c>
      <c r="C18" s="62"/>
      <c r="D18" s="63"/>
      <c r="E18" s="200"/>
      <c r="F18" s="201"/>
      <c r="G18" s="200"/>
      <c r="H18" s="201"/>
      <c r="I18" s="200">
        <f>SUMIF(F49:F53,A18,I49:I53)</f>
        <v>0</v>
      </c>
      <c r="J18" s="202"/>
    </row>
    <row r="19" spans="1:10" ht="23.25" customHeight="1" x14ac:dyDescent="0.25">
      <c r="A19" s="141" t="s">
        <v>66</v>
      </c>
      <c r="B19" s="38" t="s">
        <v>28</v>
      </c>
      <c r="C19" s="62"/>
      <c r="D19" s="63"/>
      <c r="E19" s="200"/>
      <c r="F19" s="201"/>
      <c r="G19" s="200"/>
      <c r="H19" s="201"/>
      <c r="I19" s="200">
        <f>SUMIF(F49:F53,A19,I49:I53)</f>
        <v>0</v>
      </c>
      <c r="J19" s="202"/>
    </row>
    <row r="20" spans="1:10" ht="23.25" customHeight="1" x14ac:dyDescent="0.25">
      <c r="A20" s="141" t="s">
        <v>67</v>
      </c>
      <c r="B20" s="38" t="s">
        <v>29</v>
      </c>
      <c r="C20" s="62"/>
      <c r="D20" s="63"/>
      <c r="E20" s="200"/>
      <c r="F20" s="201"/>
      <c r="G20" s="200"/>
      <c r="H20" s="201"/>
      <c r="I20" s="200">
        <f>SUMIF(F49:F53,A20,I49:I53)</f>
        <v>0</v>
      </c>
      <c r="J20" s="202"/>
    </row>
    <row r="21" spans="1:10" ht="23.25" customHeight="1" x14ac:dyDescent="0.25">
      <c r="A21" s="2"/>
      <c r="B21" s="48" t="s">
        <v>30</v>
      </c>
      <c r="C21" s="64"/>
      <c r="D21" s="65"/>
      <c r="E21" s="203"/>
      <c r="F21" s="239"/>
      <c r="G21" s="203"/>
      <c r="H21" s="239"/>
      <c r="I21" s="203">
        <f>SUM(I16:J20)</f>
        <v>0</v>
      </c>
      <c r="J21" s="204"/>
    </row>
    <row r="22" spans="1:10" ht="33" customHeight="1" x14ac:dyDescent="0.25">
      <c r="A22" s="2"/>
      <c r="B22" s="42" t="s">
        <v>34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98">
        <f>ZakladDPHSniVypocet</f>
        <v>0</v>
      </c>
      <c r="H23" s="199"/>
      <c r="I23" s="199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6">
        <f>A23</f>
        <v>0</v>
      </c>
      <c r="H24" s="197"/>
      <c r="I24" s="197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8">
        <f>ZakladDPHZaklVypocet</f>
        <v>0</v>
      </c>
      <c r="H25" s="199"/>
      <c r="I25" s="199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6">
        <f>A25</f>
        <v>0</v>
      </c>
      <c r="H26" s="227"/>
      <c r="I26" s="227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8">
        <f>CenaCelkem-(ZakladDPHSni+DPHSni+ZakladDPHZakl+DPHZakl)</f>
        <v>0</v>
      </c>
      <c r="H27" s="228"/>
      <c r="I27" s="228"/>
      <c r="J27" s="41" t="str">
        <f t="shared" si="0"/>
        <v>CZK</v>
      </c>
    </row>
    <row r="28" spans="1:10" ht="27.75" hidden="1" customHeight="1" thickBot="1" x14ac:dyDescent="0.3">
      <c r="A28" s="2"/>
      <c r="B28" s="115" t="s">
        <v>24</v>
      </c>
      <c r="C28" s="116"/>
      <c r="D28" s="116"/>
      <c r="E28" s="117"/>
      <c r="F28" s="118"/>
      <c r="G28" s="206">
        <f>ZakladDPHSniVypocet+ZakladDPHZaklVypocet</f>
        <v>0</v>
      </c>
      <c r="H28" s="206"/>
      <c r="I28" s="206"/>
      <c r="J28" s="11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5" t="s">
        <v>36</v>
      </c>
      <c r="C29" s="120"/>
      <c r="D29" s="120"/>
      <c r="E29" s="120"/>
      <c r="F29" s="121"/>
      <c r="G29" s="205">
        <f>A27</f>
        <v>0</v>
      </c>
      <c r="H29" s="205"/>
      <c r="I29" s="205"/>
      <c r="J29" s="122" t="s">
        <v>55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07"/>
      <c r="E34" s="208"/>
      <c r="G34" s="209"/>
      <c r="H34" s="210"/>
      <c r="I34" s="210"/>
      <c r="J34" s="25"/>
    </row>
    <row r="35" spans="1:10" ht="12.75" customHeight="1" x14ac:dyDescent="0.25">
      <c r="A35" s="2"/>
      <c r="B35" s="2"/>
      <c r="D35" s="195" t="s">
        <v>2</v>
      </c>
      <c r="E35" s="195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5">
      <c r="A38" s="91" t="s">
        <v>38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10" ht="25.5" hidden="1" customHeight="1" x14ac:dyDescent="0.25">
      <c r="A39" s="91">
        <v>1</v>
      </c>
      <c r="B39" s="101" t="s">
        <v>53</v>
      </c>
      <c r="C39" s="190"/>
      <c r="D39" s="190"/>
      <c r="E39" s="190"/>
      <c r="F39" s="102">
        <f>'03 2021A079 Pol'!AE67</f>
        <v>0</v>
      </c>
      <c r="G39" s="103">
        <f>'03 2021A079 Pol'!AF67</f>
        <v>0</v>
      </c>
      <c r="H39" s="104">
        <f>(F39*SazbaDPH1/100)+(G39*SazbaDPH2/100)</f>
        <v>0</v>
      </c>
      <c r="I39" s="104">
        <f>F39+G39+H39</f>
        <v>0</v>
      </c>
      <c r="J39" s="105" t="str">
        <f>IF(_xlfn.SINGLE(CenaCelkemVypocet)=0,"",I39/_xlfn.SINGLE(CenaCelkemVypocet)*100)</f>
        <v/>
      </c>
    </row>
    <row r="40" spans="1:10" ht="25.5" hidden="1" customHeight="1" x14ac:dyDescent="0.25">
      <c r="A40" s="91">
        <v>2</v>
      </c>
      <c r="B40" s="106" t="s">
        <v>42</v>
      </c>
      <c r="C40" s="191" t="s">
        <v>43</v>
      </c>
      <c r="D40" s="191"/>
      <c r="E40" s="191"/>
      <c r="F40" s="107">
        <f>'03 2021A079 Pol'!AE67</f>
        <v>0</v>
      </c>
      <c r="G40" s="108">
        <f>'03 2021A079 Pol'!AF67</f>
        <v>0</v>
      </c>
      <c r="H40" s="108">
        <f>(F40*SazbaDPH1/100)+(G40*SazbaDPH2/100)</f>
        <v>0</v>
      </c>
      <c r="I40" s="108">
        <f>F40+G40+H40</f>
        <v>0</v>
      </c>
      <c r="J40" s="109" t="str">
        <f>IF(_xlfn.SINGLE(CenaCelkemVypocet)=0,"",I40/_xlfn.SINGLE(CenaCelkemVypocet)*100)</f>
        <v/>
      </c>
    </row>
    <row r="41" spans="1:10" ht="25.5" hidden="1" customHeight="1" x14ac:dyDescent="0.25">
      <c r="A41" s="91">
        <v>3</v>
      </c>
      <c r="B41" s="110" t="s">
        <v>40</v>
      </c>
      <c r="C41" s="190" t="s">
        <v>41</v>
      </c>
      <c r="D41" s="190"/>
      <c r="E41" s="190"/>
      <c r="F41" s="111">
        <f>'03 2021A079 Pol'!AE67</f>
        <v>0</v>
      </c>
      <c r="G41" s="104">
        <f>'03 2021A079 Pol'!AF67</f>
        <v>0</v>
      </c>
      <c r="H41" s="104">
        <f>(F41*SazbaDPH1/100)+(G41*SazbaDPH2/100)</f>
        <v>0</v>
      </c>
      <c r="I41" s="104">
        <f>F41+G41+H41</f>
        <v>0</v>
      </c>
      <c r="J41" s="105" t="str">
        <f>IF(_xlfn.SINGLE(CenaCelkemVypocet)=0,"",I41/_xlfn.SINGLE(CenaCelkemVypocet)*100)</f>
        <v/>
      </c>
    </row>
    <row r="42" spans="1:10" ht="25.5" hidden="1" customHeight="1" x14ac:dyDescent="0.25">
      <c r="A42" s="91"/>
      <c r="B42" s="192" t="s">
        <v>54</v>
      </c>
      <c r="C42" s="193"/>
      <c r="D42" s="193"/>
      <c r="E42" s="194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3">
        <f>SUMIF(A39:A41,"=1",I39:I41)</f>
        <v>0</v>
      </c>
      <c r="J42" s="114">
        <f>SUMIF(A39:A41,"=1",J39:J41)</f>
        <v>0</v>
      </c>
    </row>
    <row r="46" spans="1:10" ht="15.6" x14ac:dyDescent="0.3">
      <c r="B46" s="123" t="s">
        <v>56</v>
      </c>
    </row>
    <row r="48" spans="1:10" ht="25.5" customHeight="1" x14ac:dyDescent="0.25">
      <c r="A48" s="125"/>
      <c r="B48" s="128" t="s">
        <v>17</v>
      </c>
      <c r="C48" s="128" t="s">
        <v>5</v>
      </c>
      <c r="D48" s="129"/>
      <c r="E48" s="129"/>
      <c r="F48" s="130" t="s">
        <v>57</v>
      </c>
      <c r="G48" s="130"/>
      <c r="H48" s="130"/>
      <c r="I48" s="130" t="s">
        <v>30</v>
      </c>
      <c r="J48" s="130" t="s">
        <v>0</v>
      </c>
    </row>
    <row r="49" spans="1:10" ht="36.75" customHeight="1" x14ac:dyDescent="0.25">
      <c r="A49" s="126"/>
      <c r="B49" s="131" t="s">
        <v>58</v>
      </c>
      <c r="C49" s="188" t="s">
        <v>59</v>
      </c>
      <c r="D49" s="189"/>
      <c r="E49" s="189"/>
      <c r="F49" s="137" t="s">
        <v>25</v>
      </c>
      <c r="G49" s="138"/>
      <c r="H49" s="138"/>
      <c r="I49" s="138">
        <f>'03 2021A079 Pol'!G8</f>
        <v>0</v>
      </c>
      <c r="J49" s="135" t="str">
        <f>IF(I54=0,"",I49/I54*100)</f>
        <v/>
      </c>
    </row>
    <row r="50" spans="1:10" ht="36.75" customHeight="1" x14ac:dyDescent="0.25">
      <c r="A50" s="126"/>
      <c r="B50" s="131" t="s">
        <v>60</v>
      </c>
      <c r="C50" s="188" t="s">
        <v>61</v>
      </c>
      <c r="D50" s="189"/>
      <c r="E50" s="189"/>
      <c r="F50" s="137" t="s">
        <v>25</v>
      </c>
      <c r="G50" s="138"/>
      <c r="H50" s="138"/>
      <c r="I50" s="138">
        <f>'03 2021A079 Pol'!G34</f>
        <v>0</v>
      </c>
      <c r="J50" s="135" t="str">
        <f>IF(I54=0,"",I50/I54*100)</f>
        <v/>
      </c>
    </row>
    <row r="51" spans="1:10" ht="36.75" customHeight="1" x14ac:dyDescent="0.25">
      <c r="A51" s="126"/>
      <c r="B51" s="131" t="s">
        <v>62</v>
      </c>
      <c r="C51" s="188" t="s">
        <v>63</v>
      </c>
      <c r="D51" s="189"/>
      <c r="E51" s="189"/>
      <c r="F51" s="137" t="s">
        <v>25</v>
      </c>
      <c r="G51" s="138"/>
      <c r="H51" s="138"/>
      <c r="I51" s="138">
        <f>'03 2021A079 Pol'!G44</f>
        <v>0</v>
      </c>
      <c r="J51" s="135" t="str">
        <f>IF(I54=0,"",I51/I54*100)</f>
        <v/>
      </c>
    </row>
    <row r="52" spans="1:10" ht="36.75" customHeight="1" x14ac:dyDescent="0.25">
      <c r="A52" s="126"/>
      <c r="B52" s="131" t="s">
        <v>64</v>
      </c>
      <c r="C52" s="188" t="s">
        <v>65</v>
      </c>
      <c r="D52" s="189"/>
      <c r="E52" s="189"/>
      <c r="F52" s="137" t="s">
        <v>25</v>
      </c>
      <c r="G52" s="138"/>
      <c r="H52" s="138"/>
      <c r="I52" s="138">
        <f>'03 2021A079 Pol'!G59</f>
        <v>0</v>
      </c>
      <c r="J52" s="135" t="str">
        <f>IF(I54=0,"",I52/I54*100)</f>
        <v/>
      </c>
    </row>
    <row r="53" spans="1:10" ht="36.75" customHeight="1" x14ac:dyDescent="0.25">
      <c r="A53" s="126"/>
      <c r="B53" s="131" t="s">
        <v>66</v>
      </c>
      <c r="C53" s="188" t="s">
        <v>28</v>
      </c>
      <c r="D53" s="189"/>
      <c r="E53" s="189"/>
      <c r="F53" s="137" t="s">
        <v>66</v>
      </c>
      <c r="G53" s="138"/>
      <c r="H53" s="138"/>
      <c r="I53" s="138">
        <f>'03 2021A079 Pol'!G62</f>
        <v>0</v>
      </c>
      <c r="J53" s="135" t="str">
        <f>IF(I54=0,"",I53/I54*100)</f>
        <v/>
      </c>
    </row>
    <row r="54" spans="1:10" ht="25.5" customHeight="1" x14ac:dyDescent="0.25">
      <c r="A54" s="127"/>
      <c r="B54" s="132" t="s">
        <v>1</v>
      </c>
      <c r="C54" s="133"/>
      <c r="D54" s="134"/>
      <c r="E54" s="134"/>
      <c r="F54" s="139"/>
      <c r="G54" s="140"/>
      <c r="H54" s="140"/>
      <c r="I54" s="140">
        <f>SUM(I49:I53)</f>
        <v>0</v>
      </c>
      <c r="J54" s="136">
        <f>SUM(J49:J53)</f>
        <v>0</v>
      </c>
    </row>
    <row r="55" spans="1:10" x14ac:dyDescent="0.25">
      <c r="F55" s="89"/>
      <c r="G55" s="89"/>
      <c r="H55" s="89"/>
      <c r="I55" s="89"/>
      <c r="J55" s="90"/>
    </row>
    <row r="56" spans="1:10" x14ac:dyDescent="0.25">
      <c r="F56" s="89"/>
      <c r="G56" s="89"/>
      <c r="H56" s="89"/>
      <c r="I56" s="89"/>
      <c r="J56" s="90"/>
    </row>
    <row r="57" spans="1:10" x14ac:dyDescent="0.25">
      <c r="F57" s="89"/>
      <c r="G57" s="89"/>
      <c r="H57" s="89"/>
      <c r="I57" s="89"/>
      <c r="J57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0:E50"/>
    <mergeCell ref="C51:E51"/>
    <mergeCell ref="C52:E52"/>
    <mergeCell ref="C53:E53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0" t="s">
        <v>6</v>
      </c>
      <c r="B1" s="240"/>
      <c r="C1" s="241"/>
      <c r="D1" s="240"/>
      <c r="E1" s="240"/>
      <c r="F1" s="240"/>
      <c r="G1" s="240"/>
    </row>
    <row r="2" spans="1:7" ht="24.9" customHeight="1" x14ac:dyDescent="0.25">
      <c r="A2" s="50" t="s">
        <v>7</v>
      </c>
      <c r="B2" s="49"/>
      <c r="C2" s="242"/>
      <c r="D2" s="242"/>
      <c r="E2" s="242"/>
      <c r="F2" s="242"/>
      <c r="G2" s="243"/>
    </row>
    <row r="3" spans="1:7" ht="24.9" customHeight="1" x14ac:dyDescent="0.25">
      <c r="A3" s="50" t="s">
        <v>8</v>
      </c>
      <c r="B3" s="49"/>
      <c r="C3" s="242"/>
      <c r="D3" s="242"/>
      <c r="E3" s="242"/>
      <c r="F3" s="242"/>
      <c r="G3" s="243"/>
    </row>
    <row r="4" spans="1:7" ht="24.9" customHeight="1" x14ac:dyDescent="0.25">
      <c r="A4" s="50" t="s">
        <v>9</v>
      </c>
      <c r="B4" s="49"/>
      <c r="C4" s="242"/>
      <c r="D4" s="242"/>
      <c r="E4" s="242"/>
      <c r="F4" s="242"/>
      <c r="G4" s="243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1144-FC1D-4B19-92D3-4371AD961A0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4" customWidth="1"/>
    <col min="3" max="3" width="38.33203125" style="124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48" t="s">
        <v>187</v>
      </c>
      <c r="B1" s="248"/>
      <c r="C1" s="248"/>
      <c r="D1" s="248"/>
      <c r="E1" s="248"/>
      <c r="F1" s="248"/>
      <c r="G1" s="248"/>
      <c r="AG1" t="s">
        <v>68</v>
      </c>
    </row>
    <row r="2" spans="1:60" ht="24.9" customHeight="1" x14ac:dyDescent="0.25">
      <c r="A2" s="142" t="s">
        <v>7</v>
      </c>
      <c r="B2" s="49" t="s">
        <v>46</v>
      </c>
      <c r="C2" s="249" t="s">
        <v>47</v>
      </c>
      <c r="D2" s="250"/>
      <c r="E2" s="250"/>
      <c r="F2" s="250"/>
      <c r="G2" s="251"/>
      <c r="AG2" t="s">
        <v>69</v>
      </c>
    </row>
    <row r="3" spans="1:60" ht="24.9" customHeight="1" x14ac:dyDescent="0.25">
      <c r="A3" s="142" t="s">
        <v>8</v>
      </c>
      <c r="B3" s="49" t="s">
        <v>42</v>
      </c>
      <c r="C3" s="249" t="s">
        <v>43</v>
      </c>
      <c r="D3" s="250"/>
      <c r="E3" s="250"/>
      <c r="F3" s="250"/>
      <c r="G3" s="251"/>
      <c r="AC3" s="124" t="s">
        <v>69</v>
      </c>
      <c r="AG3" t="s">
        <v>70</v>
      </c>
    </row>
    <row r="4" spans="1:60" ht="24.9" customHeight="1" x14ac:dyDescent="0.25">
      <c r="A4" s="143" t="s">
        <v>9</v>
      </c>
      <c r="B4" s="144" t="s">
        <v>40</v>
      </c>
      <c r="C4" s="252" t="s">
        <v>41</v>
      </c>
      <c r="D4" s="253"/>
      <c r="E4" s="253"/>
      <c r="F4" s="253"/>
      <c r="G4" s="254"/>
      <c r="AG4" t="s">
        <v>71</v>
      </c>
    </row>
    <row r="5" spans="1:60" x14ac:dyDescent="0.25">
      <c r="D5" s="10"/>
    </row>
    <row r="6" spans="1:60" ht="39.6" x14ac:dyDescent="0.25">
      <c r="A6" s="146" t="s">
        <v>72</v>
      </c>
      <c r="B6" s="148" t="s">
        <v>73</v>
      </c>
      <c r="C6" s="148" t="s">
        <v>74</v>
      </c>
      <c r="D6" s="147" t="s">
        <v>75</v>
      </c>
      <c r="E6" s="146" t="s">
        <v>76</v>
      </c>
      <c r="F6" s="145" t="s">
        <v>77</v>
      </c>
      <c r="G6" s="146" t="s">
        <v>30</v>
      </c>
      <c r="H6" s="149" t="s">
        <v>31</v>
      </c>
      <c r="I6" s="149" t="s">
        <v>78</v>
      </c>
      <c r="J6" s="149" t="s">
        <v>32</v>
      </c>
      <c r="K6" s="149" t="s">
        <v>79</v>
      </c>
      <c r="L6" s="149" t="s">
        <v>80</v>
      </c>
      <c r="M6" s="149" t="s">
        <v>81</v>
      </c>
      <c r="N6" s="149" t="s">
        <v>82</v>
      </c>
      <c r="O6" s="149" t="s">
        <v>83</v>
      </c>
      <c r="P6" s="149" t="s">
        <v>84</v>
      </c>
      <c r="Q6" s="149" t="s">
        <v>85</v>
      </c>
      <c r="R6" s="149" t="s">
        <v>86</v>
      </c>
      <c r="S6" s="149" t="s">
        <v>87</v>
      </c>
      <c r="T6" s="149" t="s">
        <v>88</v>
      </c>
      <c r="U6" s="149" t="s">
        <v>89</v>
      </c>
      <c r="V6" s="149" t="s">
        <v>90</v>
      </c>
      <c r="W6" s="149" t="s">
        <v>91</v>
      </c>
      <c r="X6" s="149" t="s">
        <v>92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5">
      <c r="A8" s="167" t="s">
        <v>93</v>
      </c>
      <c r="B8" s="168" t="s">
        <v>58</v>
      </c>
      <c r="C8" s="181" t="s">
        <v>59</v>
      </c>
      <c r="D8" s="169"/>
      <c r="E8" s="170"/>
      <c r="F8" s="171"/>
      <c r="G8" s="172">
        <f>SUMIF(AG9:AG33,"&lt;&gt;NOR",G9:G33)</f>
        <v>0</v>
      </c>
      <c r="H8" s="166"/>
      <c r="I8" s="166">
        <f>SUM(I9:I33)</f>
        <v>0</v>
      </c>
      <c r="J8" s="166"/>
      <c r="K8" s="166">
        <f>SUM(K9:K33)</f>
        <v>0</v>
      </c>
      <c r="L8" s="166"/>
      <c r="M8" s="166">
        <f>SUM(M9:M33)</f>
        <v>0</v>
      </c>
      <c r="N8" s="166"/>
      <c r="O8" s="166">
        <f>SUM(O9:O33)</f>
        <v>421.58</v>
      </c>
      <c r="P8" s="166"/>
      <c r="Q8" s="166">
        <f>SUM(Q9:Q33)</f>
        <v>0</v>
      </c>
      <c r="R8" s="166"/>
      <c r="S8" s="166"/>
      <c r="T8" s="166"/>
      <c r="U8" s="166"/>
      <c r="V8" s="166">
        <f>SUM(V9:V33)</f>
        <v>0</v>
      </c>
      <c r="W8" s="166"/>
      <c r="X8" s="166"/>
      <c r="AG8" t="s">
        <v>94</v>
      </c>
    </row>
    <row r="9" spans="1:60" outlineLevel="1" x14ac:dyDescent="0.25">
      <c r="A9" s="173">
        <v>1</v>
      </c>
      <c r="B9" s="174" t="s">
        <v>95</v>
      </c>
      <c r="C9" s="182" t="s">
        <v>96</v>
      </c>
      <c r="D9" s="175" t="s">
        <v>97</v>
      </c>
      <c r="E9" s="176">
        <v>8069.9124000000002</v>
      </c>
      <c r="F9" s="177"/>
      <c r="G9" s="178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0.03</v>
      </c>
      <c r="O9" s="159">
        <f>ROUND(E9*N9,2)</f>
        <v>242.1</v>
      </c>
      <c r="P9" s="159">
        <v>0</v>
      </c>
      <c r="Q9" s="159">
        <f>ROUND(E9*P9,2)</f>
        <v>0</v>
      </c>
      <c r="R9" s="159"/>
      <c r="S9" s="159" t="s">
        <v>98</v>
      </c>
      <c r="T9" s="159" t="s">
        <v>99</v>
      </c>
      <c r="U9" s="159">
        <v>0</v>
      </c>
      <c r="V9" s="159">
        <f>ROUND(E9*U9,2)</f>
        <v>0</v>
      </c>
      <c r="W9" s="159"/>
      <c r="X9" s="159" t="s">
        <v>100</v>
      </c>
      <c r="Y9" s="150"/>
      <c r="Z9" s="150"/>
      <c r="AA9" s="150"/>
      <c r="AB9" s="150"/>
      <c r="AC9" s="150"/>
      <c r="AD9" s="150"/>
      <c r="AE9" s="150"/>
      <c r="AF9" s="150"/>
      <c r="AG9" s="150" t="s">
        <v>101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57"/>
      <c r="B10" s="158"/>
      <c r="C10" s="244" t="s">
        <v>102</v>
      </c>
      <c r="D10" s="245"/>
      <c r="E10" s="245"/>
      <c r="F10" s="245"/>
      <c r="G10" s="245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0"/>
      <c r="Z10" s="150"/>
      <c r="AA10" s="150"/>
      <c r="AB10" s="150"/>
      <c r="AC10" s="150"/>
      <c r="AD10" s="150"/>
      <c r="AE10" s="150"/>
      <c r="AF10" s="150"/>
      <c r="AG10" s="150" t="s">
        <v>103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57"/>
      <c r="B11" s="158"/>
      <c r="C11" s="183" t="s">
        <v>104</v>
      </c>
      <c r="D11" s="164"/>
      <c r="E11" s="165">
        <v>8069.9124000000002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0"/>
      <c r="Z11" s="150"/>
      <c r="AA11" s="150"/>
      <c r="AB11" s="150"/>
      <c r="AC11" s="150"/>
      <c r="AD11" s="150"/>
      <c r="AE11" s="150"/>
      <c r="AF11" s="150"/>
      <c r="AG11" s="150" t="s">
        <v>105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5">
      <c r="A12" s="173">
        <v>2</v>
      </c>
      <c r="B12" s="174" t="s">
        <v>106</v>
      </c>
      <c r="C12" s="182" t="s">
        <v>107</v>
      </c>
      <c r="D12" s="175" t="s">
        <v>97</v>
      </c>
      <c r="E12" s="176">
        <v>8069.9124000000002</v>
      </c>
      <c r="F12" s="177"/>
      <c r="G12" s="178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9">
        <v>0.01</v>
      </c>
      <c r="O12" s="159">
        <f>ROUND(E12*N12,2)</f>
        <v>80.7</v>
      </c>
      <c r="P12" s="159">
        <v>0</v>
      </c>
      <c r="Q12" s="159">
        <f>ROUND(E12*P12,2)</f>
        <v>0</v>
      </c>
      <c r="R12" s="159"/>
      <c r="S12" s="159" t="s">
        <v>98</v>
      </c>
      <c r="T12" s="159" t="s">
        <v>99</v>
      </c>
      <c r="U12" s="159">
        <v>0</v>
      </c>
      <c r="V12" s="159">
        <f>ROUND(E12*U12,2)</f>
        <v>0</v>
      </c>
      <c r="W12" s="159"/>
      <c r="X12" s="159" t="s">
        <v>108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109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5">
      <c r="A13" s="157"/>
      <c r="B13" s="158"/>
      <c r="C13" s="244" t="s">
        <v>110</v>
      </c>
      <c r="D13" s="245"/>
      <c r="E13" s="245"/>
      <c r="F13" s="245"/>
      <c r="G13" s="245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0"/>
      <c r="Z13" s="150"/>
      <c r="AA13" s="150"/>
      <c r="AB13" s="150"/>
      <c r="AC13" s="150"/>
      <c r="AD13" s="150"/>
      <c r="AE13" s="150"/>
      <c r="AF13" s="150"/>
      <c r="AG13" s="150" t="s">
        <v>103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5">
      <c r="A14" s="157"/>
      <c r="B14" s="158"/>
      <c r="C14" s="183" t="s">
        <v>104</v>
      </c>
      <c r="D14" s="164"/>
      <c r="E14" s="165">
        <v>8069.9124000000002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0"/>
      <c r="Z14" s="150"/>
      <c r="AA14" s="150"/>
      <c r="AB14" s="150"/>
      <c r="AC14" s="150"/>
      <c r="AD14" s="150"/>
      <c r="AE14" s="150"/>
      <c r="AF14" s="150"/>
      <c r="AG14" s="150" t="s">
        <v>105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5">
      <c r="A15" s="173">
        <v>3</v>
      </c>
      <c r="B15" s="174" t="s">
        <v>111</v>
      </c>
      <c r="C15" s="182" t="s">
        <v>112</v>
      </c>
      <c r="D15" s="175" t="s">
        <v>97</v>
      </c>
      <c r="E15" s="176">
        <v>8069.9124000000002</v>
      </c>
      <c r="F15" s="177"/>
      <c r="G15" s="178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9">
        <v>1.12E-2</v>
      </c>
      <c r="O15" s="159">
        <f>ROUND(E15*N15,2)</f>
        <v>90.38</v>
      </c>
      <c r="P15" s="159">
        <v>0</v>
      </c>
      <c r="Q15" s="159">
        <f>ROUND(E15*P15,2)</f>
        <v>0</v>
      </c>
      <c r="R15" s="159"/>
      <c r="S15" s="159" t="s">
        <v>98</v>
      </c>
      <c r="T15" s="159" t="s">
        <v>99</v>
      </c>
      <c r="U15" s="159">
        <v>0</v>
      </c>
      <c r="V15" s="159">
        <f>ROUND(E15*U15,2)</f>
        <v>0</v>
      </c>
      <c r="W15" s="159"/>
      <c r="X15" s="159" t="s">
        <v>108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113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41.4" outlineLevel="1" x14ac:dyDescent="0.25">
      <c r="A16" s="157"/>
      <c r="B16" s="158"/>
      <c r="C16" s="244" t="s">
        <v>114</v>
      </c>
      <c r="D16" s="245"/>
      <c r="E16" s="245"/>
      <c r="F16" s="245"/>
      <c r="G16" s="245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0"/>
      <c r="Z16" s="150"/>
      <c r="AA16" s="150"/>
      <c r="AB16" s="150"/>
      <c r="AC16" s="150"/>
      <c r="AD16" s="150"/>
      <c r="AE16" s="150"/>
      <c r="AF16" s="150"/>
      <c r="AG16" s="150" t="s">
        <v>103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79" t="str">
        <f>C16</f>
        <v>/cena za kompletní položení umělého trávníku 3.generace celkové v. 42mm (40mm v.vlasu, 2mm tl.podložky),včetně vpravení křemičitého a gumigranulátového vsypu a lajnování,barva ZELENÁ. Stavba bude provedena v souladu s Prováděcím pokynem FAČR k atestacím hřišť s umělými trávníky 3.generace, v platném znění pro navržený rozměr hřiště.</v>
      </c>
      <c r="BB16" s="150"/>
      <c r="BC16" s="150"/>
      <c r="BD16" s="150"/>
      <c r="BE16" s="150"/>
      <c r="BF16" s="150"/>
      <c r="BG16" s="150"/>
      <c r="BH16" s="150"/>
    </row>
    <row r="17" spans="1:60" ht="31.2" outlineLevel="1" x14ac:dyDescent="0.25">
      <c r="A17" s="157"/>
      <c r="B17" s="158"/>
      <c r="C17" s="246" t="s">
        <v>115</v>
      </c>
      <c r="D17" s="247"/>
      <c r="E17" s="247"/>
      <c r="F17" s="247"/>
      <c r="G17" s="247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0"/>
      <c r="Z17" s="150"/>
      <c r="AA17" s="150"/>
      <c r="AB17" s="150"/>
      <c r="AC17" s="150"/>
      <c r="AD17" s="150"/>
      <c r="AE17" s="150"/>
      <c r="AF17" s="150"/>
      <c r="AG17" s="150" t="s">
        <v>103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79" t="str">
        <f>C17</f>
        <v>Technická charakteristika navrženého umělého trávníku 3. generace je v projektu uvedena jako požadavek MINIMÁLNÍ, ale v úrovni provedení „standard kvality“. Tzn., že dodavatel může nabídnout trávník s minimálně srovnatelnými anebo s lepšími parametry./</v>
      </c>
      <c r="BB17" s="150"/>
      <c r="BC17" s="150"/>
      <c r="BD17" s="150"/>
      <c r="BE17" s="150"/>
      <c r="BF17" s="150"/>
      <c r="BG17" s="150"/>
      <c r="BH17" s="150"/>
    </row>
    <row r="18" spans="1:60" outlineLevel="1" x14ac:dyDescent="0.25">
      <c r="A18" s="157"/>
      <c r="B18" s="158"/>
      <c r="C18" s="184" t="s">
        <v>116</v>
      </c>
      <c r="D18" s="161"/>
      <c r="E18" s="162"/>
      <c r="F18" s="163"/>
      <c r="G18" s="163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0"/>
      <c r="Z18" s="150"/>
      <c r="AA18" s="150"/>
      <c r="AB18" s="150"/>
      <c r="AC18" s="150"/>
      <c r="AD18" s="150"/>
      <c r="AE18" s="150"/>
      <c r="AF18" s="150"/>
      <c r="AG18" s="150" t="s">
        <v>103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5">
      <c r="A19" s="157"/>
      <c r="B19" s="158"/>
      <c r="C19" s="246" t="s">
        <v>117</v>
      </c>
      <c r="D19" s="247"/>
      <c r="E19" s="247"/>
      <c r="F19" s="247"/>
      <c r="G19" s="247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0"/>
      <c r="Z19" s="150"/>
      <c r="AA19" s="150"/>
      <c r="AB19" s="150"/>
      <c r="AC19" s="150"/>
      <c r="AD19" s="150"/>
      <c r="AE19" s="150"/>
      <c r="AF19" s="150"/>
      <c r="AG19" s="150" t="s">
        <v>103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5">
      <c r="A20" s="157"/>
      <c r="B20" s="158"/>
      <c r="C20" s="246" t="s">
        <v>118</v>
      </c>
      <c r="D20" s="247"/>
      <c r="E20" s="247"/>
      <c r="F20" s="247"/>
      <c r="G20" s="247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0"/>
      <c r="Z20" s="150"/>
      <c r="AA20" s="150"/>
      <c r="AB20" s="150"/>
      <c r="AC20" s="150"/>
      <c r="AD20" s="150"/>
      <c r="AE20" s="150"/>
      <c r="AF20" s="150"/>
      <c r="AG20" s="150" t="s">
        <v>103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5">
      <c r="A21" s="157"/>
      <c r="B21" s="158"/>
      <c r="C21" s="246" t="s">
        <v>119</v>
      </c>
      <c r="D21" s="247"/>
      <c r="E21" s="247"/>
      <c r="F21" s="247"/>
      <c r="G21" s="247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0"/>
      <c r="Z21" s="150"/>
      <c r="AA21" s="150"/>
      <c r="AB21" s="150"/>
      <c r="AC21" s="150"/>
      <c r="AD21" s="150"/>
      <c r="AE21" s="150"/>
      <c r="AF21" s="150"/>
      <c r="AG21" s="150" t="s">
        <v>103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5">
      <c r="A22" s="157"/>
      <c r="B22" s="158"/>
      <c r="C22" s="246" t="s">
        <v>120</v>
      </c>
      <c r="D22" s="247"/>
      <c r="E22" s="247"/>
      <c r="F22" s="247"/>
      <c r="G22" s="247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0"/>
      <c r="Z22" s="150"/>
      <c r="AA22" s="150"/>
      <c r="AB22" s="150"/>
      <c r="AC22" s="150"/>
      <c r="AD22" s="150"/>
      <c r="AE22" s="150"/>
      <c r="AF22" s="150"/>
      <c r="AG22" s="150" t="s">
        <v>103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5">
      <c r="A23" s="157"/>
      <c r="B23" s="158"/>
      <c r="C23" s="246" t="s">
        <v>121</v>
      </c>
      <c r="D23" s="247"/>
      <c r="E23" s="247"/>
      <c r="F23" s="247"/>
      <c r="G23" s="247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0"/>
      <c r="Z23" s="150"/>
      <c r="AA23" s="150"/>
      <c r="AB23" s="150"/>
      <c r="AC23" s="150"/>
      <c r="AD23" s="150"/>
      <c r="AE23" s="150"/>
      <c r="AF23" s="150"/>
      <c r="AG23" s="150" t="s">
        <v>103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5">
      <c r="A24" s="157"/>
      <c r="B24" s="158"/>
      <c r="C24" s="246" t="s">
        <v>122</v>
      </c>
      <c r="D24" s="247"/>
      <c r="E24" s="247"/>
      <c r="F24" s="247"/>
      <c r="G24" s="247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0"/>
      <c r="Z24" s="150"/>
      <c r="AA24" s="150"/>
      <c r="AB24" s="150"/>
      <c r="AC24" s="150"/>
      <c r="AD24" s="150"/>
      <c r="AE24" s="150"/>
      <c r="AF24" s="150"/>
      <c r="AG24" s="150" t="s">
        <v>103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5">
      <c r="A25" s="157"/>
      <c r="B25" s="158"/>
      <c r="C25" s="246" t="s">
        <v>123</v>
      </c>
      <c r="D25" s="247"/>
      <c r="E25" s="247"/>
      <c r="F25" s="247"/>
      <c r="G25" s="247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0"/>
      <c r="Z25" s="150"/>
      <c r="AA25" s="150"/>
      <c r="AB25" s="150"/>
      <c r="AC25" s="150"/>
      <c r="AD25" s="150"/>
      <c r="AE25" s="150"/>
      <c r="AF25" s="150"/>
      <c r="AG25" s="150" t="s">
        <v>103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5">
      <c r="A26" s="157"/>
      <c r="B26" s="158"/>
      <c r="C26" s="246" t="s">
        <v>124</v>
      </c>
      <c r="D26" s="247"/>
      <c r="E26" s="247"/>
      <c r="F26" s="247"/>
      <c r="G26" s="247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0"/>
      <c r="Z26" s="150"/>
      <c r="AA26" s="150"/>
      <c r="AB26" s="150"/>
      <c r="AC26" s="150"/>
      <c r="AD26" s="150"/>
      <c r="AE26" s="150"/>
      <c r="AF26" s="150"/>
      <c r="AG26" s="150" t="s">
        <v>103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5">
      <c r="A27" s="157"/>
      <c r="B27" s="158"/>
      <c r="C27" s="246" t="s">
        <v>125</v>
      </c>
      <c r="D27" s="247"/>
      <c r="E27" s="247"/>
      <c r="F27" s="247"/>
      <c r="G27" s="247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0"/>
      <c r="Z27" s="150"/>
      <c r="AA27" s="150"/>
      <c r="AB27" s="150"/>
      <c r="AC27" s="150"/>
      <c r="AD27" s="150"/>
      <c r="AE27" s="150"/>
      <c r="AF27" s="150"/>
      <c r="AG27" s="150" t="s">
        <v>103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5">
      <c r="A28" s="157"/>
      <c r="B28" s="158"/>
      <c r="C28" s="246" t="s">
        <v>126</v>
      </c>
      <c r="D28" s="247"/>
      <c r="E28" s="247"/>
      <c r="F28" s="247"/>
      <c r="G28" s="247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0"/>
      <c r="Z28" s="150"/>
      <c r="AA28" s="150"/>
      <c r="AB28" s="150"/>
      <c r="AC28" s="150"/>
      <c r="AD28" s="150"/>
      <c r="AE28" s="150"/>
      <c r="AF28" s="150"/>
      <c r="AG28" s="150" t="s">
        <v>103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5">
      <c r="A29" s="157"/>
      <c r="B29" s="158"/>
      <c r="C29" s="246" t="s">
        <v>127</v>
      </c>
      <c r="D29" s="247"/>
      <c r="E29" s="247"/>
      <c r="F29" s="247"/>
      <c r="G29" s="247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0"/>
      <c r="Z29" s="150"/>
      <c r="AA29" s="150"/>
      <c r="AB29" s="150"/>
      <c r="AC29" s="150"/>
      <c r="AD29" s="150"/>
      <c r="AE29" s="150"/>
      <c r="AF29" s="150"/>
      <c r="AG29" s="150" t="s">
        <v>103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5">
      <c r="A30" s="157"/>
      <c r="B30" s="158"/>
      <c r="C30" s="183" t="s">
        <v>104</v>
      </c>
      <c r="D30" s="164"/>
      <c r="E30" s="165">
        <v>8069.9124000000002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0"/>
      <c r="Z30" s="150"/>
      <c r="AA30" s="150"/>
      <c r="AB30" s="150"/>
      <c r="AC30" s="150"/>
      <c r="AD30" s="150"/>
      <c r="AE30" s="150"/>
      <c r="AF30" s="150"/>
      <c r="AG30" s="150" t="s">
        <v>105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5">
      <c r="A31" s="173">
        <v>4</v>
      </c>
      <c r="B31" s="174" t="s">
        <v>128</v>
      </c>
      <c r="C31" s="182" t="s">
        <v>129</v>
      </c>
      <c r="D31" s="175" t="s">
        <v>130</v>
      </c>
      <c r="E31" s="176">
        <v>750</v>
      </c>
      <c r="F31" s="177"/>
      <c r="G31" s="178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9">
        <v>1.12E-2</v>
      </c>
      <c r="O31" s="159">
        <f>ROUND(E31*N31,2)</f>
        <v>8.4</v>
      </c>
      <c r="P31" s="159">
        <v>0</v>
      </c>
      <c r="Q31" s="159">
        <f>ROUND(E31*P31,2)</f>
        <v>0</v>
      </c>
      <c r="R31" s="159"/>
      <c r="S31" s="159" t="s">
        <v>98</v>
      </c>
      <c r="T31" s="159" t="s">
        <v>99</v>
      </c>
      <c r="U31" s="159">
        <v>0</v>
      </c>
      <c r="V31" s="159">
        <f>ROUND(E31*U31,2)</f>
        <v>0</v>
      </c>
      <c r="W31" s="159"/>
      <c r="X31" s="159" t="s">
        <v>108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113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5">
      <c r="A32" s="157"/>
      <c r="B32" s="158"/>
      <c r="C32" s="244" t="s">
        <v>131</v>
      </c>
      <c r="D32" s="245"/>
      <c r="E32" s="245"/>
      <c r="F32" s="245"/>
      <c r="G32" s="245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0"/>
      <c r="Z32" s="150"/>
      <c r="AA32" s="150"/>
      <c r="AB32" s="150"/>
      <c r="AC32" s="150"/>
      <c r="AD32" s="150"/>
      <c r="AE32" s="150"/>
      <c r="AF32" s="150"/>
      <c r="AG32" s="150" t="s">
        <v>103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5">
      <c r="A33" s="157"/>
      <c r="B33" s="158"/>
      <c r="C33" s="183" t="s">
        <v>132</v>
      </c>
      <c r="D33" s="164"/>
      <c r="E33" s="165">
        <v>750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0"/>
      <c r="Z33" s="150"/>
      <c r="AA33" s="150"/>
      <c r="AB33" s="150"/>
      <c r="AC33" s="150"/>
      <c r="AD33" s="150"/>
      <c r="AE33" s="150"/>
      <c r="AF33" s="150"/>
      <c r="AG33" s="150" t="s">
        <v>105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x14ac:dyDescent="0.25">
      <c r="A34" s="167" t="s">
        <v>93</v>
      </c>
      <c r="B34" s="168" t="s">
        <v>60</v>
      </c>
      <c r="C34" s="181" t="s">
        <v>61</v>
      </c>
      <c r="D34" s="169"/>
      <c r="E34" s="170"/>
      <c r="F34" s="171"/>
      <c r="G34" s="172">
        <f>SUMIF(AG35:AG43,"&lt;&gt;NOR",G35:G43)</f>
        <v>0</v>
      </c>
      <c r="H34" s="166"/>
      <c r="I34" s="166">
        <f>SUM(I35:I43)</f>
        <v>0</v>
      </c>
      <c r="J34" s="166"/>
      <c r="K34" s="166">
        <f>SUM(K35:K43)</f>
        <v>0</v>
      </c>
      <c r="L34" s="166"/>
      <c r="M34" s="166">
        <f>SUM(M35:M43)</f>
        <v>0</v>
      </c>
      <c r="N34" s="166"/>
      <c r="O34" s="166">
        <f>SUM(O35:O43)</f>
        <v>0</v>
      </c>
      <c r="P34" s="166"/>
      <c r="Q34" s="166">
        <f>SUM(Q35:Q43)</f>
        <v>0</v>
      </c>
      <c r="R34" s="166"/>
      <c r="S34" s="166"/>
      <c r="T34" s="166"/>
      <c r="U34" s="166"/>
      <c r="V34" s="166">
        <f>SUM(V35:V43)</f>
        <v>5</v>
      </c>
      <c r="W34" s="166"/>
      <c r="X34" s="166"/>
      <c r="AG34" t="s">
        <v>94</v>
      </c>
    </row>
    <row r="35" spans="1:60" outlineLevel="1" x14ac:dyDescent="0.25">
      <c r="A35" s="173">
        <v>5</v>
      </c>
      <c r="B35" s="174" t="s">
        <v>133</v>
      </c>
      <c r="C35" s="182" t="s">
        <v>134</v>
      </c>
      <c r="D35" s="175" t="s">
        <v>135</v>
      </c>
      <c r="E35" s="176">
        <v>4</v>
      </c>
      <c r="F35" s="177"/>
      <c r="G35" s="178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21</v>
      </c>
      <c r="M35" s="159">
        <f>G35*(1+L35/100)</f>
        <v>0</v>
      </c>
      <c r="N35" s="159">
        <v>6.8000000000000005E-4</v>
      </c>
      <c r="O35" s="159">
        <f>ROUND(E35*N35,2)</f>
        <v>0</v>
      </c>
      <c r="P35" s="159">
        <v>0</v>
      </c>
      <c r="Q35" s="159">
        <f>ROUND(E35*P35,2)</f>
        <v>0</v>
      </c>
      <c r="R35" s="159"/>
      <c r="S35" s="159" t="s">
        <v>136</v>
      </c>
      <c r="T35" s="159" t="s">
        <v>99</v>
      </c>
      <c r="U35" s="159">
        <v>1.25</v>
      </c>
      <c r="V35" s="159">
        <f>ROUND(E35*U35,2)</f>
        <v>5</v>
      </c>
      <c r="W35" s="159"/>
      <c r="X35" s="159" t="s">
        <v>100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101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5">
      <c r="A36" s="157"/>
      <c r="B36" s="158"/>
      <c r="C36" s="244" t="s">
        <v>137</v>
      </c>
      <c r="D36" s="245"/>
      <c r="E36" s="245"/>
      <c r="F36" s="245"/>
      <c r="G36" s="245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0"/>
      <c r="Z36" s="150"/>
      <c r="AA36" s="150"/>
      <c r="AB36" s="150"/>
      <c r="AC36" s="150"/>
      <c r="AD36" s="150"/>
      <c r="AE36" s="150"/>
      <c r="AF36" s="150"/>
      <c r="AG36" s="150" t="s">
        <v>103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5">
      <c r="A37" s="157"/>
      <c r="B37" s="158"/>
      <c r="C37" s="183" t="s">
        <v>138</v>
      </c>
      <c r="D37" s="164"/>
      <c r="E37" s="165">
        <v>4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0"/>
      <c r="Z37" s="150"/>
      <c r="AA37" s="150"/>
      <c r="AB37" s="150"/>
      <c r="AC37" s="150"/>
      <c r="AD37" s="150"/>
      <c r="AE37" s="150"/>
      <c r="AF37" s="150"/>
      <c r="AG37" s="150" t="s">
        <v>105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5">
      <c r="A38" s="173">
        <v>6</v>
      </c>
      <c r="B38" s="174" t="s">
        <v>139</v>
      </c>
      <c r="C38" s="182" t="s">
        <v>140</v>
      </c>
      <c r="D38" s="175" t="s">
        <v>135</v>
      </c>
      <c r="E38" s="176">
        <v>2</v>
      </c>
      <c r="F38" s="177"/>
      <c r="G38" s="178">
        <f>ROUND(E38*F38,2)</f>
        <v>0</v>
      </c>
      <c r="H38" s="160"/>
      <c r="I38" s="159">
        <f>ROUND(E38*H38,2)</f>
        <v>0</v>
      </c>
      <c r="J38" s="160"/>
      <c r="K38" s="159">
        <f>ROUND(E38*J38,2)</f>
        <v>0</v>
      </c>
      <c r="L38" s="159">
        <v>21</v>
      </c>
      <c r="M38" s="159">
        <f>G38*(1+L38/100)</f>
        <v>0</v>
      </c>
      <c r="N38" s="159">
        <v>1.25E-3</v>
      </c>
      <c r="O38" s="159">
        <f>ROUND(E38*N38,2)</f>
        <v>0</v>
      </c>
      <c r="P38" s="159">
        <v>0</v>
      </c>
      <c r="Q38" s="159">
        <f>ROUND(E38*P38,2)</f>
        <v>0</v>
      </c>
      <c r="R38" s="159"/>
      <c r="S38" s="159" t="s">
        <v>98</v>
      </c>
      <c r="T38" s="159" t="s">
        <v>99</v>
      </c>
      <c r="U38" s="159">
        <v>0</v>
      </c>
      <c r="V38" s="159">
        <f>ROUND(E38*U38,2)</f>
        <v>0</v>
      </c>
      <c r="W38" s="159"/>
      <c r="X38" s="159" t="s">
        <v>108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109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5">
      <c r="A39" s="157"/>
      <c r="B39" s="158"/>
      <c r="C39" s="244" t="s">
        <v>141</v>
      </c>
      <c r="D39" s="245"/>
      <c r="E39" s="245"/>
      <c r="F39" s="245"/>
      <c r="G39" s="245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0"/>
      <c r="Z39" s="150"/>
      <c r="AA39" s="150"/>
      <c r="AB39" s="150"/>
      <c r="AC39" s="150"/>
      <c r="AD39" s="150"/>
      <c r="AE39" s="150"/>
      <c r="AF39" s="150"/>
      <c r="AG39" s="150" t="s">
        <v>103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5">
      <c r="A40" s="157"/>
      <c r="B40" s="158"/>
      <c r="C40" s="183" t="s">
        <v>142</v>
      </c>
      <c r="D40" s="164"/>
      <c r="E40" s="165">
        <v>2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0"/>
      <c r="Z40" s="150"/>
      <c r="AA40" s="150"/>
      <c r="AB40" s="150"/>
      <c r="AC40" s="150"/>
      <c r="AD40" s="150"/>
      <c r="AE40" s="150"/>
      <c r="AF40" s="150"/>
      <c r="AG40" s="150" t="s">
        <v>105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0.399999999999999" outlineLevel="1" x14ac:dyDescent="0.25">
      <c r="A41" s="173">
        <v>7</v>
      </c>
      <c r="B41" s="174" t="s">
        <v>143</v>
      </c>
      <c r="C41" s="182" t="s">
        <v>144</v>
      </c>
      <c r="D41" s="175" t="s">
        <v>145</v>
      </c>
      <c r="E41" s="176">
        <v>4</v>
      </c>
      <c r="F41" s="177"/>
      <c r="G41" s="178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9">
        <v>0</v>
      </c>
      <c r="O41" s="159">
        <f>ROUND(E41*N41,2)</f>
        <v>0</v>
      </c>
      <c r="P41" s="159">
        <v>0</v>
      </c>
      <c r="Q41" s="159">
        <f>ROUND(E41*P41,2)</f>
        <v>0</v>
      </c>
      <c r="R41" s="159"/>
      <c r="S41" s="159" t="s">
        <v>98</v>
      </c>
      <c r="T41" s="159" t="s">
        <v>99</v>
      </c>
      <c r="U41" s="159">
        <v>0</v>
      </c>
      <c r="V41" s="159">
        <f>ROUND(E41*U41,2)</f>
        <v>0</v>
      </c>
      <c r="W41" s="159"/>
      <c r="X41" s="159" t="s">
        <v>108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113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5">
      <c r="A42" s="157"/>
      <c r="B42" s="158"/>
      <c r="C42" s="244" t="s">
        <v>146</v>
      </c>
      <c r="D42" s="245"/>
      <c r="E42" s="245"/>
      <c r="F42" s="245"/>
      <c r="G42" s="245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0"/>
      <c r="Z42" s="150"/>
      <c r="AA42" s="150"/>
      <c r="AB42" s="150"/>
      <c r="AC42" s="150"/>
      <c r="AD42" s="150"/>
      <c r="AE42" s="150"/>
      <c r="AF42" s="150"/>
      <c r="AG42" s="150" t="s">
        <v>103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5">
      <c r="A43" s="157"/>
      <c r="B43" s="158"/>
      <c r="C43" s="183" t="s">
        <v>147</v>
      </c>
      <c r="D43" s="164"/>
      <c r="E43" s="165">
        <v>4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0"/>
      <c r="Z43" s="150"/>
      <c r="AA43" s="150"/>
      <c r="AB43" s="150"/>
      <c r="AC43" s="150"/>
      <c r="AD43" s="150"/>
      <c r="AE43" s="150"/>
      <c r="AF43" s="150"/>
      <c r="AG43" s="150" t="s">
        <v>105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x14ac:dyDescent="0.25">
      <c r="A44" s="167" t="s">
        <v>93</v>
      </c>
      <c r="B44" s="168" t="s">
        <v>62</v>
      </c>
      <c r="C44" s="181" t="s">
        <v>63</v>
      </c>
      <c r="D44" s="169"/>
      <c r="E44" s="170"/>
      <c r="F44" s="171"/>
      <c r="G44" s="172">
        <f>SUMIF(AG45:AG58,"&lt;&gt;NOR",G45:G58)</f>
        <v>0</v>
      </c>
      <c r="H44" s="166"/>
      <c r="I44" s="166">
        <f>SUM(I45:I58)</f>
        <v>0</v>
      </c>
      <c r="J44" s="166"/>
      <c r="K44" s="166">
        <f>SUM(K45:K58)</f>
        <v>0</v>
      </c>
      <c r="L44" s="166"/>
      <c r="M44" s="166">
        <f>SUM(M45:M58)</f>
        <v>0</v>
      </c>
      <c r="N44" s="166"/>
      <c r="O44" s="166">
        <f>SUM(O45:O58)</f>
        <v>0</v>
      </c>
      <c r="P44" s="166"/>
      <c r="Q44" s="166">
        <f>SUM(Q45:Q58)</f>
        <v>322.8</v>
      </c>
      <c r="R44" s="166"/>
      <c r="S44" s="166"/>
      <c r="T44" s="166"/>
      <c r="U44" s="166"/>
      <c r="V44" s="166">
        <f>SUM(V45:V58)</f>
        <v>1694.68</v>
      </c>
      <c r="W44" s="166"/>
      <c r="X44" s="166"/>
      <c r="AG44" t="s">
        <v>94</v>
      </c>
    </row>
    <row r="45" spans="1:60" outlineLevel="1" x14ac:dyDescent="0.25">
      <c r="A45" s="173">
        <v>8</v>
      </c>
      <c r="B45" s="174" t="s">
        <v>148</v>
      </c>
      <c r="C45" s="182" t="s">
        <v>149</v>
      </c>
      <c r="D45" s="175" t="s">
        <v>97</v>
      </c>
      <c r="E45" s="176">
        <v>8069.9124000000002</v>
      </c>
      <c r="F45" s="177"/>
      <c r="G45" s="178">
        <f>ROUND(E45*F45,2)</f>
        <v>0</v>
      </c>
      <c r="H45" s="160"/>
      <c r="I45" s="159">
        <f>ROUND(E45*H45,2)</f>
        <v>0</v>
      </c>
      <c r="J45" s="160"/>
      <c r="K45" s="159">
        <f>ROUND(E45*J45,2)</f>
        <v>0</v>
      </c>
      <c r="L45" s="159">
        <v>21</v>
      </c>
      <c r="M45" s="159">
        <f>G45*(1+L45/100)</f>
        <v>0</v>
      </c>
      <c r="N45" s="159">
        <v>0</v>
      </c>
      <c r="O45" s="159">
        <f>ROUND(E45*N45,2)</f>
        <v>0</v>
      </c>
      <c r="P45" s="159">
        <v>0.02</v>
      </c>
      <c r="Q45" s="159">
        <f>ROUND(E45*P45,2)</f>
        <v>161.4</v>
      </c>
      <c r="R45" s="159"/>
      <c r="S45" s="159" t="s">
        <v>136</v>
      </c>
      <c r="T45" s="159" t="s">
        <v>99</v>
      </c>
      <c r="U45" s="159">
        <v>0.105</v>
      </c>
      <c r="V45" s="159">
        <f>ROUND(E45*U45,2)</f>
        <v>847.34</v>
      </c>
      <c r="W45" s="159"/>
      <c r="X45" s="159" t="s">
        <v>100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101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5">
      <c r="A46" s="157"/>
      <c r="B46" s="158"/>
      <c r="C46" s="244" t="s">
        <v>150</v>
      </c>
      <c r="D46" s="245"/>
      <c r="E46" s="245"/>
      <c r="F46" s="245"/>
      <c r="G46" s="245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0"/>
      <c r="Z46" s="150"/>
      <c r="AA46" s="150"/>
      <c r="AB46" s="150"/>
      <c r="AC46" s="150"/>
      <c r="AD46" s="150"/>
      <c r="AE46" s="150"/>
      <c r="AF46" s="150"/>
      <c r="AG46" s="150" t="s">
        <v>103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5">
      <c r="A47" s="157"/>
      <c r="B47" s="158"/>
      <c r="C47" s="183" t="s">
        <v>104</v>
      </c>
      <c r="D47" s="164"/>
      <c r="E47" s="165">
        <v>8069.9124000000002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0"/>
      <c r="Z47" s="150"/>
      <c r="AA47" s="150"/>
      <c r="AB47" s="150"/>
      <c r="AC47" s="150"/>
      <c r="AD47" s="150"/>
      <c r="AE47" s="150"/>
      <c r="AF47" s="150"/>
      <c r="AG47" s="150" t="s">
        <v>105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20.399999999999999" outlineLevel="1" x14ac:dyDescent="0.25">
      <c r="A48" s="173">
        <v>9</v>
      </c>
      <c r="B48" s="174" t="s">
        <v>151</v>
      </c>
      <c r="C48" s="182" t="s">
        <v>152</v>
      </c>
      <c r="D48" s="175" t="s">
        <v>97</v>
      </c>
      <c r="E48" s="176">
        <v>8069.9124000000002</v>
      </c>
      <c r="F48" s="177"/>
      <c r="G48" s="178">
        <f>ROUND(E48*F48,2)</f>
        <v>0</v>
      </c>
      <c r="H48" s="160"/>
      <c r="I48" s="159">
        <f>ROUND(E48*H48,2)</f>
        <v>0</v>
      </c>
      <c r="J48" s="160"/>
      <c r="K48" s="159">
        <f>ROUND(E48*J48,2)</f>
        <v>0</v>
      </c>
      <c r="L48" s="159">
        <v>21</v>
      </c>
      <c r="M48" s="159">
        <f>G48*(1+L48/100)</f>
        <v>0</v>
      </c>
      <c r="N48" s="159">
        <v>0</v>
      </c>
      <c r="O48" s="159">
        <f>ROUND(E48*N48,2)</f>
        <v>0</v>
      </c>
      <c r="P48" s="159">
        <v>0.02</v>
      </c>
      <c r="Q48" s="159">
        <f>ROUND(E48*P48,2)</f>
        <v>161.4</v>
      </c>
      <c r="R48" s="159"/>
      <c r="S48" s="159" t="s">
        <v>98</v>
      </c>
      <c r="T48" s="159" t="s">
        <v>99</v>
      </c>
      <c r="U48" s="159">
        <v>0.105</v>
      </c>
      <c r="V48" s="159">
        <f>ROUND(E48*U48,2)</f>
        <v>847.34</v>
      </c>
      <c r="W48" s="159"/>
      <c r="X48" s="159" t="s">
        <v>100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101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5">
      <c r="A49" s="157"/>
      <c r="B49" s="158"/>
      <c r="C49" s="244" t="s">
        <v>153</v>
      </c>
      <c r="D49" s="245"/>
      <c r="E49" s="245"/>
      <c r="F49" s="245"/>
      <c r="G49" s="245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0"/>
      <c r="Z49" s="150"/>
      <c r="AA49" s="150"/>
      <c r="AB49" s="150"/>
      <c r="AC49" s="150"/>
      <c r="AD49" s="150"/>
      <c r="AE49" s="150"/>
      <c r="AF49" s="150"/>
      <c r="AG49" s="150" t="s">
        <v>103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5">
      <c r="A50" s="157"/>
      <c r="B50" s="158"/>
      <c r="C50" s="183" t="s">
        <v>104</v>
      </c>
      <c r="D50" s="164"/>
      <c r="E50" s="165">
        <v>8069.9124000000002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0"/>
      <c r="Z50" s="150"/>
      <c r="AA50" s="150"/>
      <c r="AB50" s="150"/>
      <c r="AC50" s="150"/>
      <c r="AD50" s="150"/>
      <c r="AE50" s="150"/>
      <c r="AF50" s="150"/>
      <c r="AG50" s="150" t="s">
        <v>105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5">
      <c r="A51" s="173">
        <v>10</v>
      </c>
      <c r="B51" s="174" t="s">
        <v>154</v>
      </c>
      <c r="C51" s="182" t="s">
        <v>155</v>
      </c>
      <c r="D51" s="175" t="s">
        <v>156</v>
      </c>
      <c r="E51" s="176">
        <v>322.79649999999998</v>
      </c>
      <c r="F51" s="177"/>
      <c r="G51" s="178">
        <f>ROUND(E51*F51,2)</f>
        <v>0</v>
      </c>
      <c r="H51" s="160"/>
      <c r="I51" s="159">
        <f>ROUND(E51*H51,2)</f>
        <v>0</v>
      </c>
      <c r="J51" s="160"/>
      <c r="K51" s="159">
        <f>ROUND(E51*J51,2)</f>
        <v>0</v>
      </c>
      <c r="L51" s="159">
        <v>21</v>
      </c>
      <c r="M51" s="159">
        <f>G51*(1+L51/100)</f>
        <v>0</v>
      </c>
      <c r="N51" s="159">
        <v>0</v>
      </c>
      <c r="O51" s="159">
        <f>ROUND(E51*N51,2)</f>
        <v>0</v>
      </c>
      <c r="P51" s="159">
        <v>0</v>
      </c>
      <c r="Q51" s="159">
        <f>ROUND(E51*P51,2)</f>
        <v>0</v>
      </c>
      <c r="R51" s="159"/>
      <c r="S51" s="159" t="s">
        <v>136</v>
      </c>
      <c r="T51" s="159" t="s">
        <v>99</v>
      </c>
      <c r="U51" s="159">
        <v>0</v>
      </c>
      <c r="V51" s="159">
        <f>ROUND(E51*U51,2)</f>
        <v>0</v>
      </c>
      <c r="W51" s="159"/>
      <c r="X51" s="159" t="s">
        <v>157</v>
      </c>
      <c r="Y51" s="150"/>
      <c r="Z51" s="150"/>
      <c r="AA51" s="150"/>
      <c r="AB51" s="150"/>
      <c r="AC51" s="150"/>
      <c r="AD51" s="150"/>
      <c r="AE51" s="150"/>
      <c r="AF51" s="150"/>
      <c r="AG51" s="150" t="s">
        <v>158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5">
      <c r="A52" s="157"/>
      <c r="B52" s="158"/>
      <c r="C52" s="244" t="s">
        <v>159</v>
      </c>
      <c r="D52" s="245"/>
      <c r="E52" s="245"/>
      <c r="F52" s="245"/>
      <c r="G52" s="245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0"/>
      <c r="Z52" s="150"/>
      <c r="AA52" s="150"/>
      <c r="AB52" s="150"/>
      <c r="AC52" s="150"/>
      <c r="AD52" s="150"/>
      <c r="AE52" s="150"/>
      <c r="AF52" s="150"/>
      <c r="AG52" s="150" t="s">
        <v>103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5">
      <c r="A53" s="173">
        <v>11</v>
      </c>
      <c r="B53" s="174" t="s">
        <v>160</v>
      </c>
      <c r="C53" s="182" t="s">
        <v>161</v>
      </c>
      <c r="D53" s="175" t="s">
        <v>156</v>
      </c>
      <c r="E53" s="176">
        <v>2905.1684599999999</v>
      </c>
      <c r="F53" s="177"/>
      <c r="G53" s="178">
        <f>ROUND(E53*F53,2)</f>
        <v>0</v>
      </c>
      <c r="H53" s="160"/>
      <c r="I53" s="159">
        <f>ROUND(E53*H53,2)</f>
        <v>0</v>
      </c>
      <c r="J53" s="160"/>
      <c r="K53" s="159">
        <f>ROUND(E53*J53,2)</f>
        <v>0</v>
      </c>
      <c r="L53" s="159">
        <v>21</v>
      </c>
      <c r="M53" s="159">
        <f>G53*(1+L53/100)</f>
        <v>0</v>
      </c>
      <c r="N53" s="159">
        <v>0</v>
      </c>
      <c r="O53" s="159">
        <f>ROUND(E53*N53,2)</f>
        <v>0</v>
      </c>
      <c r="P53" s="159">
        <v>0</v>
      </c>
      <c r="Q53" s="159">
        <f>ROUND(E53*P53,2)</f>
        <v>0</v>
      </c>
      <c r="R53" s="159"/>
      <c r="S53" s="159" t="s">
        <v>136</v>
      </c>
      <c r="T53" s="159" t="s">
        <v>99</v>
      </c>
      <c r="U53" s="159">
        <v>0</v>
      </c>
      <c r="V53" s="159">
        <f>ROUND(E53*U53,2)</f>
        <v>0</v>
      </c>
      <c r="W53" s="159"/>
      <c r="X53" s="159" t="s">
        <v>157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158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5">
      <c r="A54" s="157"/>
      <c r="B54" s="158"/>
      <c r="C54" s="244" t="s">
        <v>162</v>
      </c>
      <c r="D54" s="245"/>
      <c r="E54" s="245"/>
      <c r="F54" s="245"/>
      <c r="G54" s="245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0"/>
      <c r="Z54" s="150"/>
      <c r="AA54" s="150"/>
      <c r="AB54" s="150"/>
      <c r="AC54" s="150"/>
      <c r="AD54" s="150"/>
      <c r="AE54" s="150"/>
      <c r="AF54" s="150"/>
      <c r="AG54" s="150" t="s">
        <v>103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5">
      <c r="A55" s="173">
        <v>12</v>
      </c>
      <c r="B55" s="174" t="s">
        <v>163</v>
      </c>
      <c r="C55" s="182" t="s">
        <v>164</v>
      </c>
      <c r="D55" s="175" t="s">
        <v>156</v>
      </c>
      <c r="E55" s="176">
        <v>322.79649999999998</v>
      </c>
      <c r="F55" s="177"/>
      <c r="G55" s="178">
        <f>ROUND(E55*F55,2)</f>
        <v>0</v>
      </c>
      <c r="H55" s="160"/>
      <c r="I55" s="159">
        <f>ROUND(E55*H55,2)</f>
        <v>0</v>
      </c>
      <c r="J55" s="160"/>
      <c r="K55" s="159">
        <f>ROUND(E55*J55,2)</f>
        <v>0</v>
      </c>
      <c r="L55" s="159">
        <v>21</v>
      </c>
      <c r="M55" s="159">
        <f>G55*(1+L55/100)</f>
        <v>0</v>
      </c>
      <c r="N55" s="159">
        <v>0</v>
      </c>
      <c r="O55" s="159">
        <f>ROUND(E55*N55,2)</f>
        <v>0</v>
      </c>
      <c r="P55" s="159">
        <v>0</v>
      </c>
      <c r="Q55" s="159">
        <f>ROUND(E55*P55,2)</f>
        <v>0</v>
      </c>
      <c r="R55" s="159"/>
      <c r="S55" s="159" t="s">
        <v>136</v>
      </c>
      <c r="T55" s="159" t="s">
        <v>99</v>
      </c>
      <c r="U55" s="159">
        <v>0</v>
      </c>
      <c r="V55" s="159">
        <f>ROUND(E55*U55,2)</f>
        <v>0</v>
      </c>
      <c r="W55" s="159"/>
      <c r="X55" s="159" t="s">
        <v>157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158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5">
      <c r="A56" s="157"/>
      <c r="B56" s="158"/>
      <c r="C56" s="244" t="s">
        <v>165</v>
      </c>
      <c r="D56" s="245"/>
      <c r="E56" s="245"/>
      <c r="F56" s="245"/>
      <c r="G56" s="245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0"/>
      <c r="Z56" s="150"/>
      <c r="AA56" s="150"/>
      <c r="AB56" s="150"/>
      <c r="AC56" s="150"/>
      <c r="AD56" s="150"/>
      <c r="AE56" s="150"/>
      <c r="AF56" s="150"/>
      <c r="AG56" s="150" t="s">
        <v>103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5">
      <c r="A57" s="173">
        <v>13</v>
      </c>
      <c r="B57" s="174" t="s">
        <v>166</v>
      </c>
      <c r="C57" s="182" t="s">
        <v>167</v>
      </c>
      <c r="D57" s="175" t="s">
        <v>156</v>
      </c>
      <c r="E57" s="176">
        <v>322.79649999999998</v>
      </c>
      <c r="F57" s="177"/>
      <c r="G57" s="178">
        <f>ROUND(E57*F57,2)</f>
        <v>0</v>
      </c>
      <c r="H57" s="160"/>
      <c r="I57" s="159">
        <f>ROUND(E57*H57,2)</f>
        <v>0</v>
      </c>
      <c r="J57" s="160"/>
      <c r="K57" s="159">
        <f>ROUND(E57*J57,2)</f>
        <v>0</v>
      </c>
      <c r="L57" s="159">
        <v>21</v>
      </c>
      <c r="M57" s="159">
        <f>G57*(1+L57/100)</f>
        <v>0</v>
      </c>
      <c r="N57" s="159">
        <v>0</v>
      </c>
      <c r="O57" s="159">
        <f>ROUND(E57*N57,2)</f>
        <v>0</v>
      </c>
      <c r="P57" s="159">
        <v>0</v>
      </c>
      <c r="Q57" s="159">
        <f>ROUND(E57*P57,2)</f>
        <v>0</v>
      </c>
      <c r="R57" s="159"/>
      <c r="S57" s="159" t="s">
        <v>98</v>
      </c>
      <c r="T57" s="159" t="s">
        <v>99</v>
      </c>
      <c r="U57" s="159">
        <v>0</v>
      </c>
      <c r="V57" s="159">
        <f>ROUND(E57*U57,2)</f>
        <v>0</v>
      </c>
      <c r="W57" s="159"/>
      <c r="X57" s="159" t="s">
        <v>157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168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5">
      <c r="A58" s="157"/>
      <c r="B58" s="158"/>
      <c r="C58" s="244" t="s">
        <v>169</v>
      </c>
      <c r="D58" s="245"/>
      <c r="E58" s="245"/>
      <c r="F58" s="245"/>
      <c r="G58" s="245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0"/>
      <c r="Z58" s="150"/>
      <c r="AA58" s="150"/>
      <c r="AB58" s="150"/>
      <c r="AC58" s="150"/>
      <c r="AD58" s="150"/>
      <c r="AE58" s="150"/>
      <c r="AF58" s="150"/>
      <c r="AG58" s="150" t="s">
        <v>103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x14ac:dyDescent="0.25">
      <c r="A59" s="167" t="s">
        <v>93</v>
      </c>
      <c r="B59" s="168" t="s">
        <v>64</v>
      </c>
      <c r="C59" s="181" t="s">
        <v>65</v>
      </c>
      <c r="D59" s="169"/>
      <c r="E59" s="170"/>
      <c r="F59" s="171"/>
      <c r="G59" s="172">
        <f>SUMIF(AG60:AG61,"&lt;&gt;NOR",G60:G61)</f>
        <v>0</v>
      </c>
      <c r="H59" s="166"/>
      <c r="I59" s="166">
        <f>SUM(I60:I61)</f>
        <v>0</v>
      </c>
      <c r="J59" s="166"/>
      <c r="K59" s="166">
        <f>SUM(K60:K61)</f>
        <v>0</v>
      </c>
      <c r="L59" s="166"/>
      <c r="M59" s="166">
        <f>SUM(M60:M61)</f>
        <v>0</v>
      </c>
      <c r="N59" s="166"/>
      <c r="O59" s="166">
        <f>SUM(O60:O61)</f>
        <v>0</v>
      </c>
      <c r="P59" s="166"/>
      <c r="Q59" s="166">
        <f>SUM(Q60:Q61)</f>
        <v>0</v>
      </c>
      <c r="R59" s="166"/>
      <c r="S59" s="166"/>
      <c r="T59" s="166"/>
      <c r="U59" s="166"/>
      <c r="V59" s="166">
        <f>SUM(V60:V61)</f>
        <v>0</v>
      </c>
      <c r="W59" s="166"/>
      <c r="X59" s="166"/>
      <c r="AG59" t="s">
        <v>94</v>
      </c>
    </row>
    <row r="60" spans="1:60" outlineLevel="1" x14ac:dyDescent="0.25">
      <c r="A60" s="173">
        <v>14</v>
      </c>
      <c r="B60" s="174" t="s">
        <v>170</v>
      </c>
      <c r="C60" s="182" t="s">
        <v>171</v>
      </c>
      <c r="D60" s="175" t="s">
        <v>156</v>
      </c>
      <c r="E60" s="176">
        <v>421.58472999999998</v>
      </c>
      <c r="F60" s="177"/>
      <c r="G60" s="178">
        <f>ROUND(E60*F60,2)</f>
        <v>0</v>
      </c>
      <c r="H60" s="160"/>
      <c r="I60" s="159">
        <f>ROUND(E60*H60,2)</f>
        <v>0</v>
      </c>
      <c r="J60" s="160"/>
      <c r="K60" s="159">
        <f>ROUND(E60*J60,2)</f>
        <v>0</v>
      </c>
      <c r="L60" s="159">
        <v>21</v>
      </c>
      <c r="M60" s="159">
        <f>G60*(1+L60/100)</f>
        <v>0</v>
      </c>
      <c r="N60" s="159">
        <v>0</v>
      </c>
      <c r="O60" s="159">
        <f>ROUND(E60*N60,2)</f>
        <v>0</v>
      </c>
      <c r="P60" s="159">
        <v>0</v>
      </c>
      <c r="Q60" s="159">
        <f>ROUND(E60*P60,2)</f>
        <v>0</v>
      </c>
      <c r="R60" s="159"/>
      <c r="S60" s="159" t="s">
        <v>136</v>
      </c>
      <c r="T60" s="159" t="s">
        <v>99</v>
      </c>
      <c r="U60" s="159">
        <v>0</v>
      </c>
      <c r="V60" s="159">
        <f>ROUND(E60*U60,2)</f>
        <v>0</v>
      </c>
      <c r="W60" s="159"/>
      <c r="X60" s="159" t="s">
        <v>172</v>
      </c>
      <c r="Y60" s="150"/>
      <c r="Z60" s="150"/>
      <c r="AA60" s="150"/>
      <c r="AB60" s="150"/>
      <c r="AC60" s="150"/>
      <c r="AD60" s="150"/>
      <c r="AE60" s="150"/>
      <c r="AF60" s="150"/>
      <c r="AG60" s="150" t="s">
        <v>173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5">
      <c r="A61" s="157"/>
      <c r="B61" s="158"/>
      <c r="C61" s="244" t="s">
        <v>174</v>
      </c>
      <c r="D61" s="245"/>
      <c r="E61" s="245"/>
      <c r="F61" s="245"/>
      <c r="G61" s="245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0"/>
      <c r="Z61" s="150"/>
      <c r="AA61" s="150"/>
      <c r="AB61" s="150"/>
      <c r="AC61" s="150"/>
      <c r="AD61" s="150"/>
      <c r="AE61" s="150"/>
      <c r="AF61" s="150"/>
      <c r="AG61" s="150" t="s">
        <v>103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x14ac:dyDescent="0.25">
      <c r="A62" s="167" t="s">
        <v>93</v>
      </c>
      <c r="B62" s="168" t="s">
        <v>66</v>
      </c>
      <c r="C62" s="181" t="s">
        <v>28</v>
      </c>
      <c r="D62" s="169"/>
      <c r="E62" s="170"/>
      <c r="F62" s="171"/>
      <c r="G62" s="172">
        <f>SUMIF(AG63:AG65,"&lt;&gt;NOR",G63:G65)</f>
        <v>0</v>
      </c>
      <c r="H62" s="166"/>
      <c r="I62" s="166">
        <f>SUM(I63:I65)</f>
        <v>0</v>
      </c>
      <c r="J62" s="166"/>
      <c r="K62" s="166">
        <f>SUM(K63:K65)</f>
        <v>0</v>
      </c>
      <c r="L62" s="166"/>
      <c r="M62" s="166">
        <f>SUM(M63:M65)</f>
        <v>0</v>
      </c>
      <c r="N62" s="166"/>
      <c r="O62" s="166">
        <f>SUM(O63:O65)</f>
        <v>0</v>
      </c>
      <c r="P62" s="166"/>
      <c r="Q62" s="166">
        <f>SUM(Q63:Q65)</f>
        <v>0</v>
      </c>
      <c r="R62" s="166"/>
      <c r="S62" s="166"/>
      <c r="T62" s="166"/>
      <c r="U62" s="166"/>
      <c r="V62" s="166">
        <f>SUM(V63:V65)</f>
        <v>0</v>
      </c>
      <c r="W62" s="166"/>
      <c r="X62" s="166"/>
      <c r="AG62" t="s">
        <v>94</v>
      </c>
    </row>
    <row r="63" spans="1:60" outlineLevel="1" x14ac:dyDescent="0.25">
      <c r="A63" s="173">
        <v>15</v>
      </c>
      <c r="B63" s="174" t="s">
        <v>175</v>
      </c>
      <c r="C63" s="182" t="s">
        <v>176</v>
      </c>
      <c r="D63" s="175" t="s">
        <v>177</v>
      </c>
      <c r="E63" s="176">
        <v>1</v>
      </c>
      <c r="F63" s="177"/>
      <c r="G63" s="178">
        <f>ROUND(E63*F63,2)</f>
        <v>0</v>
      </c>
      <c r="H63" s="160"/>
      <c r="I63" s="159">
        <f>ROUND(E63*H63,2)</f>
        <v>0</v>
      </c>
      <c r="J63" s="160"/>
      <c r="K63" s="159">
        <f>ROUND(E63*J63,2)</f>
        <v>0</v>
      </c>
      <c r="L63" s="159">
        <v>21</v>
      </c>
      <c r="M63" s="159">
        <f>G63*(1+L63/100)</f>
        <v>0</v>
      </c>
      <c r="N63" s="159">
        <v>0</v>
      </c>
      <c r="O63" s="159">
        <f>ROUND(E63*N63,2)</f>
        <v>0</v>
      </c>
      <c r="P63" s="159">
        <v>0</v>
      </c>
      <c r="Q63" s="159">
        <f>ROUND(E63*P63,2)</f>
        <v>0</v>
      </c>
      <c r="R63" s="159"/>
      <c r="S63" s="159" t="s">
        <v>136</v>
      </c>
      <c r="T63" s="159" t="s">
        <v>99</v>
      </c>
      <c r="U63" s="159">
        <v>0</v>
      </c>
      <c r="V63" s="159">
        <f>ROUND(E63*U63,2)</f>
        <v>0</v>
      </c>
      <c r="W63" s="159"/>
      <c r="X63" s="159" t="s">
        <v>178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179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21" outlineLevel="1" x14ac:dyDescent="0.25">
      <c r="A64" s="157"/>
      <c r="B64" s="158"/>
      <c r="C64" s="244" t="s">
        <v>180</v>
      </c>
      <c r="D64" s="245"/>
      <c r="E64" s="245"/>
      <c r="F64" s="245"/>
      <c r="G64" s="245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0"/>
      <c r="Z64" s="150"/>
      <c r="AA64" s="150"/>
      <c r="AB64" s="150"/>
      <c r="AC64" s="150"/>
      <c r="AD64" s="150"/>
      <c r="AE64" s="150"/>
      <c r="AF64" s="150"/>
      <c r="AG64" s="150" t="s">
        <v>103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79" t="str">
        <f>C64</f>
        <v>/náklady na vyhotovení dokumentace skutečného provedení stavby a její předání objednateli v požadované formě a požadovaném počtu/</v>
      </c>
      <c r="BB64" s="150"/>
      <c r="BC64" s="150"/>
      <c r="BD64" s="150"/>
      <c r="BE64" s="150"/>
      <c r="BF64" s="150"/>
      <c r="BG64" s="150"/>
      <c r="BH64" s="150"/>
    </row>
    <row r="65" spans="1:60" outlineLevel="1" x14ac:dyDescent="0.25">
      <c r="A65" s="173">
        <v>16</v>
      </c>
      <c r="B65" s="174" t="s">
        <v>181</v>
      </c>
      <c r="C65" s="182" t="s">
        <v>182</v>
      </c>
      <c r="D65" s="175" t="s">
        <v>177</v>
      </c>
      <c r="E65" s="176">
        <v>1</v>
      </c>
      <c r="F65" s="177"/>
      <c r="G65" s="178">
        <f>ROUND(E65*F65,2)</f>
        <v>0</v>
      </c>
      <c r="H65" s="160"/>
      <c r="I65" s="159">
        <f>ROUND(E65*H65,2)</f>
        <v>0</v>
      </c>
      <c r="J65" s="160"/>
      <c r="K65" s="159">
        <f>ROUND(E65*J65,2)</f>
        <v>0</v>
      </c>
      <c r="L65" s="159">
        <v>21</v>
      </c>
      <c r="M65" s="159">
        <f>G65*(1+L65/100)</f>
        <v>0</v>
      </c>
      <c r="N65" s="159">
        <v>0</v>
      </c>
      <c r="O65" s="159">
        <f>ROUND(E65*N65,2)</f>
        <v>0</v>
      </c>
      <c r="P65" s="159">
        <v>0</v>
      </c>
      <c r="Q65" s="159">
        <f>ROUND(E65*P65,2)</f>
        <v>0</v>
      </c>
      <c r="R65" s="159"/>
      <c r="S65" s="159" t="s">
        <v>98</v>
      </c>
      <c r="T65" s="159" t="s">
        <v>99</v>
      </c>
      <c r="U65" s="159">
        <v>0</v>
      </c>
      <c r="V65" s="159">
        <f>ROUND(E65*U65,2)</f>
        <v>0</v>
      </c>
      <c r="W65" s="159"/>
      <c r="X65" s="159" t="s">
        <v>178</v>
      </c>
      <c r="Y65" s="150"/>
      <c r="Z65" s="150"/>
      <c r="AA65" s="150"/>
      <c r="AB65" s="150"/>
      <c r="AC65" s="150"/>
      <c r="AD65" s="150"/>
      <c r="AE65" s="150"/>
      <c r="AF65" s="150"/>
      <c r="AG65" s="150" t="s">
        <v>179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x14ac:dyDescent="0.25">
      <c r="A66" s="3"/>
      <c r="B66" s="4"/>
      <c r="C66" s="185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80</v>
      </c>
    </row>
    <row r="67" spans="1:60" x14ac:dyDescent="0.25">
      <c r="A67" s="153"/>
      <c r="B67" s="154" t="s">
        <v>30</v>
      </c>
      <c r="C67" s="186"/>
      <c r="D67" s="155"/>
      <c r="E67" s="156"/>
      <c r="F67" s="156"/>
      <c r="G67" s="180">
        <f>G8+G34+G44+G59+G62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183</v>
      </c>
    </row>
    <row r="68" spans="1:60" x14ac:dyDescent="0.25">
      <c r="A68" s="3"/>
      <c r="B68" s="4"/>
      <c r="C68" s="185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60" x14ac:dyDescent="0.25">
      <c r="A69" s="3"/>
      <c r="B69" s="4"/>
      <c r="C69" s="185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60" x14ac:dyDescent="0.25">
      <c r="A70" s="255" t="s">
        <v>184</v>
      </c>
      <c r="B70" s="255"/>
      <c r="C70" s="256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 x14ac:dyDescent="0.25">
      <c r="A71" s="257"/>
      <c r="B71" s="258"/>
      <c r="C71" s="259"/>
      <c r="D71" s="258"/>
      <c r="E71" s="258"/>
      <c r="F71" s="258"/>
      <c r="G71" s="26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G71" t="s">
        <v>185</v>
      </c>
    </row>
    <row r="72" spans="1:60" x14ac:dyDescent="0.25">
      <c r="A72" s="261"/>
      <c r="B72" s="262"/>
      <c r="C72" s="263"/>
      <c r="D72" s="262"/>
      <c r="E72" s="262"/>
      <c r="F72" s="262"/>
      <c r="G72" s="26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5">
      <c r="A73" s="261"/>
      <c r="B73" s="262"/>
      <c r="C73" s="263"/>
      <c r="D73" s="262"/>
      <c r="E73" s="262"/>
      <c r="F73" s="262"/>
      <c r="G73" s="26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5">
      <c r="A74" s="261"/>
      <c r="B74" s="262"/>
      <c r="C74" s="263"/>
      <c r="D74" s="262"/>
      <c r="E74" s="262"/>
      <c r="F74" s="262"/>
      <c r="G74" s="26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5">
      <c r="A75" s="265"/>
      <c r="B75" s="266"/>
      <c r="C75" s="267"/>
      <c r="D75" s="266"/>
      <c r="E75" s="266"/>
      <c r="F75" s="266"/>
      <c r="G75" s="268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5">
      <c r="A76" s="3"/>
      <c r="B76" s="4"/>
      <c r="C76" s="185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5">
      <c r="C77" s="187"/>
      <c r="D77" s="10"/>
      <c r="AG77" t="s">
        <v>186</v>
      </c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33">
    <mergeCell ref="A70:C70"/>
    <mergeCell ref="A71:G75"/>
    <mergeCell ref="C10:G10"/>
    <mergeCell ref="C13:G13"/>
    <mergeCell ref="C16:G16"/>
    <mergeCell ref="C17:G17"/>
    <mergeCell ref="C24:G24"/>
    <mergeCell ref="A1:G1"/>
    <mergeCell ref="C2:G2"/>
    <mergeCell ref="C3:G3"/>
    <mergeCell ref="C4:G4"/>
    <mergeCell ref="C19:G19"/>
    <mergeCell ref="C20:G20"/>
    <mergeCell ref="C21:G21"/>
    <mergeCell ref="C22:G22"/>
    <mergeCell ref="C23:G23"/>
    <mergeCell ref="C52:G52"/>
    <mergeCell ref="C25:G25"/>
    <mergeCell ref="C26:G26"/>
    <mergeCell ref="C27:G27"/>
    <mergeCell ref="C28:G28"/>
    <mergeCell ref="C29:G29"/>
    <mergeCell ref="C32:G32"/>
    <mergeCell ref="C36:G36"/>
    <mergeCell ref="C39:G39"/>
    <mergeCell ref="C42:G42"/>
    <mergeCell ref="C46:G46"/>
    <mergeCell ref="C49:G49"/>
    <mergeCell ref="C54:G54"/>
    <mergeCell ref="C56:G56"/>
    <mergeCell ref="C58:G58"/>
    <mergeCell ref="C61:G61"/>
    <mergeCell ref="C64:G64"/>
  </mergeCells>
  <pageMargins left="0.59055118110236204" right="0.196850393700787" top="0.78740157499999996" bottom="0.78740157499999996" header="0.3" footer="0.3"/>
  <pageSetup paperSize="9" orientation="portrait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03 2021A079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'03 2021A079 Pol'!Názvy_tisku</vt:lpstr>
      <vt:lpstr>oadresa</vt:lpstr>
      <vt:lpstr>Stavba!Objednatel</vt:lpstr>
      <vt:lpstr>Stavba!Objekt</vt:lpstr>
      <vt:lpstr>'03 2021A079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Tomková</dc:creator>
  <cp:lastModifiedBy>lenka.tomkova</cp:lastModifiedBy>
  <dcterms:created xsi:type="dcterms:W3CDTF">2023-06-12T08:30:23Z</dcterms:created>
  <dcterms:modified xsi:type="dcterms:W3CDTF">2023-06-12T08:30:23Z</dcterms:modified>
</cp:coreProperties>
</file>