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1 - Pavilon U2" sheetId="2" r:id="rId2"/>
    <sheet name="002 - Hromosvod" sheetId="3" r:id="rId3"/>
    <sheet name="003 - Ostatní a vedlejší ..." sheetId="4" r:id="rId4"/>
  </sheets>
  <definedNames>
    <definedName name="_xlnm.Print_Area" localSheetId="0">'Rekapitulace stavby'!$D$4:$AO$76,'Rekapitulace stavby'!$C$82:$AQ$98</definedName>
    <definedName name="_xlnm._FilterDatabase" localSheetId="1" hidden="1">'001 - Pavilon U2'!$C$128:$K$265</definedName>
    <definedName name="_xlnm.Print_Area" localSheetId="1">'001 - Pavilon U2'!$C$4:$J$76,'001 - Pavilon U2'!$C$82:$J$110,'001 - Pavilon U2'!$C$116:$K$265</definedName>
    <definedName name="_xlnm._FilterDatabase" localSheetId="2" hidden="1">'002 - Hromosvod'!$C$120:$K$167</definedName>
    <definedName name="_xlnm.Print_Area" localSheetId="2">'002 - Hromosvod'!$C$4:$J$76,'002 - Hromosvod'!$C$82:$J$102,'002 - Hromosvod'!$C$108:$K$167</definedName>
    <definedName name="_xlnm._FilterDatabase" localSheetId="3" hidden="1">'003 - Ostatní a vedlejší ...'!$C$117:$K$134</definedName>
    <definedName name="_xlnm.Print_Area" localSheetId="3">'003 - Ostatní a vedlejší ...'!$C$4:$J$76,'003 - Ostatní a vedlejší ...'!$C$82:$J$99,'003 - Ostatní a vedlejší ...'!$C$105:$K$134</definedName>
    <definedName name="_xlnm.Print_Titles" localSheetId="0">'Rekapitulace stavby'!$92:$92</definedName>
    <definedName name="_xlnm.Print_Titles" localSheetId="1">'001 - Pavilon U2'!$128:$128</definedName>
    <definedName name="_xlnm.Print_Titles" localSheetId="2">'002 - Hromosvod'!$120:$120</definedName>
    <definedName name="_xlnm.Print_Titles" localSheetId="3">'003 - Ostatní a vedlejší ...'!$117:$117</definedName>
  </definedNames>
  <calcPr fullCalcOnLoad="1"/>
</workbook>
</file>

<file path=xl/sharedStrings.xml><?xml version="1.0" encoding="utf-8"?>
<sst xmlns="http://schemas.openxmlformats.org/spreadsheetml/2006/main" count="2831" uniqueCount="598">
  <si>
    <t>Export Komplet</t>
  </si>
  <si>
    <t/>
  </si>
  <si>
    <t>2.0</t>
  </si>
  <si>
    <t>ZAMOK</t>
  </si>
  <si>
    <t>False</t>
  </si>
  <si>
    <t>{249ab75d-8347-4068-bbca-56c977a592db}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</si>
  <si>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</si>
  <si>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</si>
  <si>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</si>
  <si>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</si>
  <si>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</si>
  <si>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</si>
  <si>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</si>
  <si>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</si>
  <si>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20240902001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</si>
  <si>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</si>
  <si>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</si>
  <si>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Zateplení střechy pavilonu U2 - ZŠ Ostravská</t>
  </si>
  <si>
    <t>KSO:</t>
  </si>
  <si>
    <t>CC-CZ:</t>
  </si>
  <si>
    <t>Místo:</t>
  </si>
  <si>
    <t>Český Těšín</t>
  </si>
  <si>
    <t>Datum:</t>
  </si>
  <si>
    <t>9. 2. 2024</t>
  </si>
  <si>
    <t>Zadavatel:</t>
  </si>
  <si>
    <t>IČ:</t>
  </si>
  <si>
    <t>Město Český Těšín</t>
  </si>
  <si>
    <t>DIČ:</t>
  </si>
  <si>
    <t>Uchazeč:</t>
  </si>
  <si>
    <t>Vyplň údaj</t>
  </si>
  <si>
    <t>Projektant:</t>
  </si>
  <si>
    <t>ATRIS s.r.o.</t>
  </si>
  <si>
    <t>True</t>
  </si>
  <si>
    <t>Zpracovatel:</t>
  </si>
  <si>
    <t>Barbora Kyšková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</si>
  <si>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</si>
  <si>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</si>
  <si>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</si>
  <si>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</si>
  <si>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</si>
  <si>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</si>
  <si>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</si>
  <si>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</si>
  <si>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</si>
  <si>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</si>
  <si>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</si>
  <si>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</si>
  <si>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</si>
  <si>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</si>
  <si>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</si>
  <si>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</si>
  <si>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</si>
  <si>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</si>
  <si>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</si>
  <si>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</si>
  <si>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</si>
  <si>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</si>
  <si>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</si>
  <si>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</si>
  <si>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</si>
  <si>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</si>
  <si>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</si>
  <si>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</si>
  <si>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</si>
  <si>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</si>
  <si>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</si>
  <si>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</si>
  <si>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</si>
  <si>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</si>
  <si>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</si>
  <si>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</si>
  <si>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</si>
  <si>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</si>
  <si>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</si>
  <si>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</si>
  <si>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</si>
  <si>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</si>
  <si>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</si>
  <si>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</si>
  <si>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</si>
  <si>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</si>
  <si>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</si>
  <si>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Pavilon U2</t>
  </si>
  <si>
    <t>STA</t>
  </si>
  <si>
    <t>1</t>
  </si>
  <si>
    <t>{337f99ed-bbcc-416b-98f4-142f3558cdac}</t>
  </si>
  <si>
    <t>2</t>
  </si>
  <si>
    <t>002</t>
  </si>
  <si>
    <t>Hromosvod</t>
  </si>
  <si>
    <t>{e1dab6e8-b52d-481d-854c-e1600d4d9395}</t>
  </si>
  <si>
    <t>003</t>
  </si>
  <si>
    <t>Ostatní a vedlejší náklady</t>
  </si>
  <si>
    <t>{1eacf7c9-9eab-4b0b-9236-731b92eb411b}</t>
  </si>
  <si>
    <t>KRYCÍ LIST SOUPISU PRACÍ</t>
  </si>
  <si>
    <t>Objekt:</t>
  </si>
  <si>
    <t>001 - Pavilon U2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</si>
  <si>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</si>
  <si>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</si>
  <si>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</si>
  <si>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</si>
  <si>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</si>
  <si>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</si>
  <si>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</si>
  <si>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  94 - Lešení a stavební výtahy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</si>
  <si>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</si>
  <si>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</si>
  <si>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</si>
  <si>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</si>
  <si>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</si>
  <si>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</si>
  <si>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762 - Konstrukce tesařské</t>
  </si>
  <si>
    <t xml:space="preserve">    764 - Konstrukce klempířské</t>
  </si>
  <si>
    <t xml:space="preserve">    767 - Konstrukce zámečnické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</si>
  <si>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</si>
  <si>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</si>
  <si>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</si>
  <si>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</si>
  <si>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</si>
  <si>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</si>
  <si>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</si>
  <si>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</si>
  <si>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</si>
  <si>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</si>
  <si>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</si>
  <si>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</si>
  <si>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</si>
  <si>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</si>
  <si>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</si>
  <si>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</si>
  <si>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</si>
  <si>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K</t>
  </si>
  <si>
    <t>622221011</t>
  </si>
  <si>
    <t>Montáž kontaktního zateplení vnějších stěn z minerální vlny s podélnou orientací vláken tl do 80 mm</t>
  </si>
  <si>
    <t>m2</t>
  </si>
  <si>
    <t>CS ÚRS 2024 01</t>
  </si>
  <si>
    <t>4</t>
  </si>
  <si>
    <t>2101732366</t>
  </si>
  <si>
    <t>VV</t>
  </si>
  <si>
    <t>"vnitřní atika"76*0,6+93*0,6</t>
  </si>
  <si>
    <t>M</t>
  </si>
  <si>
    <t>63151519</t>
  </si>
  <si>
    <t>deska izolační minerální kontaktních fasád podélné vlákno tl 50mm</t>
  </si>
  <si>
    <t>8</t>
  </si>
  <si>
    <t>-1172337289</t>
  </si>
  <si>
    <t>101,4*1,1 'Přepočtené koeficientem množství</t>
  </si>
  <si>
    <t>3</t>
  </si>
  <si>
    <t>632450124</t>
  </si>
  <si>
    <t>Vyrovnávací cementový potěr tl do 50 mm ze suchých směsí provedený v pásu</t>
  </si>
  <si>
    <t>-805780296</t>
  </si>
  <si>
    <t>"atika"(76+93)*0,45</t>
  </si>
  <si>
    <t>629995101</t>
  </si>
  <si>
    <t>Očištění vnějších ploch tlakovou vodou</t>
  </si>
  <si>
    <t>-1769593824</t>
  </si>
  <si>
    <t>5</t>
  </si>
  <si>
    <t>R-62150</t>
  </si>
  <si>
    <t xml:space="preserve">Oprava trhlin stropu </t>
  </si>
  <si>
    <t>m</t>
  </si>
  <si>
    <t>-1321549420</t>
  </si>
  <si>
    <t>"předpoklad"250</t>
  </si>
  <si>
    <t>6</t>
  </si>
  <si>
    <t>R-6324090</t>
  </si>
  <si>
    <t>Vyčištění, vyspravení a vyrovnání st. střešní konstrukce bet. potěrem tl. do 50 mm , vč. dodávky materiálu</t>
  </si>
  <si>
    <t>-1017541012</t>
  </si>
  <si>
    <t>"st. skladba střechy"(361+525)</t>
  </si>
  <si>
    <t>7</t>
  </si>
  <si>
    <t>R-6324501</t>
  </si>
  <si>
    <t xml:space="preserve">D+M XPS polystyrenu tl. 30 mm vč. kotvení a dodávky kotevních prvků </t>
  </si>
  <si>
    <t>-239819950</t>
  </si>
  <si>
    <t>"atika"(76+93)*0,6</t>
  </si>
  <si>
    <t>9</t>
  </si>
  <si>
    <t>Ostatní konstrukce a práce, bourání</t>
  </si>
  <si>
    <t>944711114</t>
  </si>
  <si>
    <t>Montáž záchytné stříšky š přes 2,5 m</t>
  </si>
  <si>
    <t>-1043743471</t>
  </si>
  <si>
    <t>944711214</t>
  </si>
  <si>
    <t>Příplatek k záchytné stříšce š přes 2,5 m za první a ZKD den použití</t>
  </si>
  <si>
    <t>-606715157</t>
  </si>
  <si>
    <t>10</t>
  </si>
  <si>
    <t>944711814</t>
  </si>
  <si>
    <t>Demontáž záchytné stříšky š přes 2,5 m</t>
  </si>
  <si>
    <t>-112366722</t>
  </si>
  <si>
    <t>11</t>
  </si>
  <si>
    <t>965045113</t>
  </si>
  <si>
    <t>Bourání potěrů cementových nebo pískocementových tl do 50 mm pl přes 4 m2</t>
  </si>
  <si>
    <t>-773559892</t>
  </si>
  <si>
    <t>"st. stávající skladba střechy"361+525</t>
  </si>
  <si>
    <t>12</t>
  </si>
  <si>
    <t>965082933</t>
  </si>
  <si>
    <t>Odstranění násypů pod podlahami tl do 200 mm pl přes 2 m2</t>
  </si>
  <si>
    <t>m3</t>
  </si>
  <si>
    <t>932725006</t>
  </si>
  <si>
    <t>"st. stávající skladba střechy"(361+525)*0,3</t>
  </si>
  <si>
    <t>13</t>
  </si>
  <si>
    <t>R-9620861</t>
  </si>
  <si>
    <t>Vybourání  cihel  plynosilikátu tl 200 mm</t>
  </si>
  <si>
    <t>-216794177</t>
  </si>
  <si>
    <t>"st. stávající skladba střechy"(361+525)</t>
  </si>
  <si>
    <t>94</t>
  </si>
  <si>
    <t>Lešení a stavební výtahy</t>
  </si>
  <si>
    <t>14</t>
  </si>
  <si>
    <t>941321112</t>
  </si>
  <si>
    <t>Montáž lešení řadového modulového těžkého zatížení do 300 kg/m2 š do 1,2 m v do 25 m</t>
  </si>
  <si>
    <t>-373894889</t>
  </si>
  <si>
    <t>P</t>
  </si>
  <si>
    <t xml:space="preserve">Poznámka k položce:
- lešení ze strany vazební věznice bude postaveno až po demontáži lešení na hlavní fasádě z ulie Havlíčkové 
- do budovy musí být zajištěn bezpečný vstup vč. vjezdu do vazební věznice 
- žebříky musí  být denně  demontovány po skončení prací 
</t>
  </si>
  <si>
    <t>"k fasádě"131*13,9+29*9,5</t>
  </si>
  <si>
    <t>941321211</t>
  </si>
  <si>
    <t>Příplatek k lešení řadovému modulovému těžkému š 1,2 m v do 25 m za první a ZKD den použití</t>
  </si>
  <si>
    <t>1697434817</t>
  </si>
  <si>
    <t>"nájem na 60 dnů "2095,4*60</t>
  </si>
  <si>
    <t>16</t>
  </si>
  <si>
    <t>941321822</t>
  </si>
  <si>
    <t>Demontáž lešení řadového modulového těžkého zatížení do 300 kg/m2 š do 1,5 m v do 25 m</t>
  </si>
  <si>
    <t>-771384456</t>
  </si>
  <si>
    <t>17</t>
  </si>
  <si>
    <t>R-9410010</t>
  </si>
  <si>
    <t>lešení nad stávajícíma střechama - příplatek</t>
  </si>
  <si>
    <t>soubor</t>
  </si>
  <si>
    <t>-836442494</t>
  </si>
  <si>
    <t>Poznámka k položce:
Lešení bude realizováno nad stávající střechou - nesmí střechu zatížit 
Položka obsahuje : 
ochrana stávající střešní krytiny - např. geotextilie, OSB desky, apod. 
dle zvoleného systému a výrobce zpracuje dodavatel montážníí dokumentaci vč. statického výpočtu - viz. položka v rozpočtu ON - ostatní náklady</t>
  </si>
  <si>
    <t>997</t>
  </si>
  <si>
    <t>Přesun sutě</t>
  </si>
  <si>
    <t>18</t>
  </si>
  <si>
    <t>997013154</t>
  </si>
  <si>
    <t>Vnitrostaveništní doprava suti a vybouraných hmot pro budovy v do 15 m s omezením mechanizace</t>
  </si>
  <si>
    <t>t</t>
  </si>
  <si>
    <t>-1884258967</t>
  </si>
  <si>
    <t>19</t>
  </si>
  <si>
    <t>997013501</t>
  </si>
  <si>
    <t>Odvoz suti a vybouraných hmot na skládku nebo meziskládku do 1 km se složením</t>
  </si>
  <si>
    <t>534630237</t>
  </si>
  <si>
    <t>20</t>
  </si>
  <si>
    <t>997013509</t>
  </si>
  <si>
    <t>Příplatek k odvozu suti a vybouraných hmot na skládku ZKD 1 km přes 1 km</t>
  </si>
  <si>
    <t>2093581007</t>
  </si>
  <si>
    <t>671,773*14 'Přepočtené koeficientem množství</t>
  </si>
  <si>
    <t>997013814</t>
  </si>
  <si>
    <t>Poplatek za uložení na skládce (skládkovné) stavebního odpadu izolací kód odpadu 170 604</t>
  </si>
  <si>
    <t>-1774409861</t>
  </si>
  <si>
    <t>22</t>
  </si>
  <si>
    <t>997013831</t>
  </si>
  <si>
    <t>Poplatek za uložení na skládce (skládkovné) stavebního odpadu směsného kód odpadu 170 904</t>
  </si>
  <si>
    <t>CS ÚRS 2018 01</t>
  </si>
  <si>
    <t>262559069</t>
  </si>
  <si>
    <t>998</t>
  </si>
  <si>
    <t>Přesun hmot</t>
  </si>
  <si>
    <t>23</t>
  </si>
  <si>
    <t>998018003</t>
  </si>
  <si>
    <t>Přesun hmot ruční pro budovy v do 24 m</t>
  </si>
  <si>
    <t>-1430180644</t>
  </si>
  <si>
    <t>PSV</t>
  </si>
  <si>
    <t>Práce a dodávky PSV</t>
  </si>
  <si>
    <t>712</t>
  </si>
  <si>
    <t>Povlakové krytiny</t>
  </si>
  <si>
    <t>24</t>
  </si>
  <si>
    <t>712300833</t>
  </si>
  <si>
    <t>Odstranění povlakové krytiny střech do 10° třívrstvé</t>
  </si>
  <si>
    <t>645237756</t>
  </si>
  <si>
    <t>"Viz. nová skladba střechy"</t>
  </si>
  <si>
    <t>361+(75,75*1,61)</t>
  </si>
  <si>
    <t>521+(92,55*1,61)</t>
  </si>
  <si>
    <t>Součet</t>
  </si>
  <si>
    <t>25</t>
  </si>
  <si>
    <t>712300834</t>
  </si>
  <si>
    <t>Příplatek k odstranění povlakové krytiny střech do 10° ZKD vrstvu</t>
  </si>
  <si>
    <t>-564194309</t>
  </si>
  <si>
    <t>1152,964*2</t>
  </si>
  <si>
    <t>26</t>
  </si>
  <si>
    <t>712321132</t>
  </si>
  <si>
    <t>Provedení povlakové krytiny střech do 10° za horka nátěrem asfaltovým</t>
  </si>
  <si>
    <t>-683759647</t>
  </si>
  <si>
    <t>361+(75,75*1,4)</t>
  </si>
  <si>
    <t>521+(92,55*1,4)</t>
  </si>
  <si>
    <t>27</t>
  </si>
  <si>
    <t>11163150</t>
  </si>
  <si>
    <t>lak asfaltový penetrační</t>
  </si>
  <si>
    <t>32</t>
  </si>
  <si>
    <t>387995559</t>
  </si>
  <si>
    <t>1117,62*0,0015 'Přepočtené koeficientem množství</t>
  </si>
  <si>
    <t>28</t>
  </si>
  <si>
    <t>712341559</t>
  </si>
  <si>
    <t>Provedení povlakové krytiny střech do 10° pásy NAIP přitavením v plné ploše</t>
  </si>
  <si>
    <t>375053182</t>
  </si>
  <si>
    <t>29</t>
  </si>
  <si>
    <t>62832001</t>
  </si>
  <si>
    <t>pás těžký asfaltovaný modifikovaný a Al vložkou</t>
  </si>
  <si>
    <t>-1836623166</t>
  </si>
  <si>
    <t>1117,62*1,15 'Přepočtené koeficientem množství</t>
  </si>
  <si>
    <t>30</t>
  </si>
  <si>
    <t>998712203</t>
  </si>
  <si>
    <t>Přesun hmot procentní pro krytiny povlakové v objektech v do 24 m</t>
  </si>
  <si>
    <t>%</t>
  </si>
  <si>
    <t>1709944645</t>
  </si>
  <si>
    <t>31</t>
  </si>
  <si>
    <t>R-7123008</t>
  </si>
  <si>
    <t>Odstranění PVC folie vč. geotextilie</t>
  </si>
  <si>
    <t>-1835196617</t>
  </si>
  <si>
    <t>361+(75,75*0,55)</t>
  </si>
  <si>
    <t>525+(92,55*0,55)</t>
  </si>
  <si>
    <t>R-7125000</t>
  </si>
  <si>
    <t>D+M EPDM  fólie vč. lepení a dodávky lepidla, vč. všech systémových doplňků a příslušenství</t>
  </si>
  <si>
    <t>1261304009</t>
  </si>
  <si>
    <t>713</t>
  </si>
  <si>
    <t>Izolace tepelné</t>
  </si>
  <si>
    <t>33</t>
  </si>
  <si>
    <t>713140861</t>
  </si>
  <si>
    <t>Odstranění tepelné izolace střech nadstřešní lepené z polystyrenu tl do 100 mm</t>
  </si>
  <si>
    <t>1007149157</t>
  </si>
  <si>
    <t>"viz. stávající  skladba střechy"361+525</t>
  </si>
  <si>
    <t>34</t>
  </si>
  <si>
    <t>713141331</t>
  </si>
  <si>
    <t>Montáž izolace tepelné střech plochých lepené za studena zplna, spádová vrstva</t>
  </si>
  <si>
    <t>CS ÚRS 2021 01</t>
  </si>
  <si>
    <t>-1856535760</t>
  </si>
  <si>
    <t>"viz. nová skladba střechy"361+525</t>
  </si>
  <si>
    <t>35</t>
  </si>
  <si>
    <t>28376142</t>
  </si>
  <si>
    <t>klín izolační z pěnového polystyrenu EPS 150 spádový</t>
  </si>
  <si>
    <t>-2080714311</t>
  </si>
  <si>
    <t>"viz. nová skladba střechy"(361+525)*0,185*1,1</t>
  </si>
  <si>
    <t>36</t>
  </si>
  <si>
    <t>998713203</t>
  </si>
  <si>
    <t>Přesun hmot procentní pro izolace tepelné v objektech v do 24 m</t>
  </si>
  <si>
    <t>-131585234</t>
  </si>
  <si>
    <t>37</t>
  </si>
  <si>
    <t>R-132020</t>
  </si>
  <si>
    <t xml:space="preserve">Zaslepení větracích otvorů střechy </t>
  </si>
  <si>
    <t>kus</t>
  </si>
  <si>
    <t>-1824574654</t>
  </si>
  <si>
    <t>38</t>
  </si>
  <si>
    <t>R-7131411</t>
  </si>
  <si>
    <t xml:space="preserve">Montáž izolace tepelné střech plochých lepené lepidlem  plně 3 vrstvy rohoží, pásů, dílců, desek, vč. dodávky lepidla </t>
  </si>
  <si>
    <t>-1409694622</t>
  </si>
  <si>
    <t>39</t>
  </si>
  <si>
    <t>28375914</t>
  </si>
  <si>
    <t>deska EPS 150 pro trvalé zatížení v tlaku  tl 100mm</t>
  </si>
  <si>
    <t>-64329633</t>
  </si>
  <si>
    <t>"viz. pol. montáže"886*1,1</t>
  </si>
  <si>
    <t>40</t>
  </si>
  <si>
    <t>28375915</t>
  </si>
  <si>
    <t>deska EPS 150 pro trvalé zatížení v tlaku (max. 3000 kg/m2) tl 120mm,</t>
  </si>
  <si>
    <t>-249185691</t>
  </si>
  <si>
    <t>41</t>
  </si>
  <si>
    <t>28376524</t>
  </si>
  <si>
    <t>deska izolační s PIR s hliníkovým kašírováním tl. 50 mm</t>
  </si>
  <si>
    <t>1382302400</t>
  </si>
  <si>
    <t>"viz. položka montáže"886*1,1</t>
  </si>
  <si>
    <t>721</t>
  </si>
  <si>
    <t>Zdravotechnika - vnitřní kanalizace</t>
  </si>
  <si>
    <t>42</t>
  </si>
  <si>
    <t>721210823</t>
  </si>
  <si>
    <t xml:space="preserve">Demontáž vpustí střešních </t>
  </si>
  <si>
    <t>-403171188</t>
  </si>
  <si>
    <t>"viz. výkresy bouracích prací"4</t>
  </si>
  <si>
    <t>43</t>
  </si>
  <si>
    <t>R-7212023</t>
  </si>
  <si>
    <t>Demontáž větracích komínků</t>
  </si>
  <si>
    <t>-1097467374</t>
  </si>
  <si>
    <t>"viz. výkresy bouracích prací"14</t>
  </si>
  <si>
    <t>762</t>
  </si>
  <si>
    <t>Konstrukce tesařské</t>
  </si>
  <si>
    <t>44</t>
  </si>
  <si>
    <t>998762203</t>
  </si>
  <si>
    <t>Přesun hmot procentní pro kce tesařské v objektech v do 24 m</t>
  </si>
  <si>
    <t>-1522014053</t>
  </si>
  <si>
    <t>45</t>
  </si>
  <si>
    <t>R-7620010</t>
  </si>
  <si>
    <t xml:space="preserve">D+M OSB desky tl. 25 mm vč. kotvení a  dodávky kotevních prvků </t>
  </si>
  <si>
    <t>-324525211</t>
  </si>
  <si>
    <t>"atika"(76+93)*1,4</t>
  </si>
  <si>
    <t>764</t>
  </si>
  <si>
    <t>Konstrukce klempířské</t>
  </si>
  <si>
    <t>46</t>
  </si>
  <si>
    <t>764002841</t>
  </si>
  <si>
    <t>Demontáž oplechování  do suti</t>
  </si>
  <si>
    <t>1268711074</t>
  </si>
  <si>
    <t>"viz. výkresy bouracích prací " 134+19+30</t>
  </si>
  <si>
    <t>47</t>
  </si>
  <si>
    <t>998764202</t>
  </si>
  <si>
    <t>Přesun hmot procentní pro konstrukce klempířské v objektech v do 12 m</t>
  </si>
  <si>
    <t>311301677</t>
  </si>
  <si>
    <t>48</t>
  </si>
  <si>
    <t>R-7642030</t>
  </si>
  <si>
    <t>D+M odvětrávacího komínku - viz. K01 vč. souvisejících stavebních úprav</t>
  </si>
  <si>
    <t>1058078537</t>
  </si>
  <si>
    <t>49</t>
  </si>
  <si>
    <t>R-7642033</t>
  </si>
  <si>
    <t xml:space="preserve">D+M ukončovací lišty  - viz. K03 vč. souvisejících stavebních úprav, vč. kotvení a dodávky kotevních prvků </t>
  </si>
  <si>
    <t>-803227431</t>
  </si>
  <si>
    <t>50</t>
  </si>
  <si>
    <t>R-7645020</t>
  </si>
  <si>
    <t>D+M oplechování atiky závětrnou lištou vč. příponek a kotvení  - viz. K02</t>
  </si>
  <si>
    <t>1134376008</t>
  </si>
  <si>
    <t>"viz. K02"140</t>
  </si>
  <si>
    <t>51</t>
  </si>
  <si>
    <t>R-7645021</t>
  </si>
  <si>
    <t>D+M oplechování dilatace - viz. K04, vč. kotvení a dodávky kotevních prvků</t>
  </si>
  <si>
    <t>-1912186612</t>
  </si>
  <si>
    <t>"viz. výpis kl. prvků - K04"20</t>
  </si>
  <si>
    <t>52</t>
  </si>
  <si>
    <t>R-7645022</t>
  </si>
  <si>
    <t>D+M OPLECHOVÁNÍ ODVĚTRÁVACÍHO NÁSTAVCE NAD STĚCHOU - viz. K05, vč. kotvení a dodávky kotevních prvků</t>
  </si>
  <si>
    <t>52477272</t>
  </si>
  <si>
    <t>"viz. výpis kl. prvků - K05"3</t>
  </si>
  <si>
    <t>767</t>
  </si>
  <si>
    <t>Konstrukce zámečnické</t>
  </si>
  <si>
    <t>53</t>
  </si>
  <si>
    <t>998767202</t>
  </si>
  <si>
    <t>Přesun hmot procentní pro zámečnické konstrukce v objektech v do 12 m</t>
  </si>
  <si>
    <t>417880677</t>
  </si>
  <si>
    <t>54</t>
  </si>
  <si>
    <t>R-7670115</t>
  </si>
  <si>
    <t>D+M záchytného systému - viz. Z03,Z04</t>
  </si>
  <si>
    <t>1017818296</t>
  </si>
  <si>
    <t xml:space="preserve">Poznámka k položce:
Položka obsahuje : 
Dodávku a montáž sloupků a lan záchtného systému vč. kotvení a dodávky kotevních prvků 
Uvedení do provozu a revizi záchytného systému </t>
  </si>
  <si>
    <t>"viz. Z03,04"120</t>
  </si>
  <si>
    <t>55</t>
  </si>
  <si>
    <t>R-7678001</t>
  </si>
  <si>
    <t>D+M střešní vyhřívaná vpusť - viz. Z01, vč. soouvisejících stavebních úprav</t>
  </si>
  <si>
    <t>2251501</t>
  </si>
  <si>
    <t>"viz. Z01"4</t>
  </si>
  <si>
    <t>56</t>
  </si>
  <si>
    <t>R-7678002</t>
  </si>
  <si>
    <t>D+M POJISTNÝ CHRLIČ - viz. Z02, vč. soouvisejících stavebních úprav</t>
  </si>
  <si>
    <t>-1783136040</t>
  </si>
  <si>
    <t>"viz. Z02"2</t>
  </si>
  <si>
    <t>57</t>
  </si>
  <si>
    <t>R-7678025</t>
  </si>
  <si>
    <t>Úprava výlezu - viz. Z05</t>
  </si>
  <si>
    <t>-29471874</t>
  </si>
  <si>
    <t>Poznámka k položce:
BUDE PROVEDENO VYSPRAVENÍ STÁVAJÍCÍHO
VÝLEZU NA STŘECHU A BUDE PROVEDENO JEHO
ZATEPLENÍ - ZATEPLENÍ BUDE PROVEDENO Z
MINERÁLNÍ VATY TL. 50 MM A NÁSLEDNĚ BUDE
PŘIKOTVENA OSB III DESKA A NÁSLKEDNĚ BUDE
PROVEDENO VYTAŽENÍ EPDM FÓLIE, VČ.
UKONČOVACÍHO PROFILU
NÁSLEDNĚ BUDE PROVIDENO NOVÉ OPLECHOVÁNÍ
STŘEŠNÍHO VÝLEZU
Položka obsahuje dodávku materiálu vč. provedení úpravy .</t>
  </si>
  <si>
    <t>58</t>
  </si>
  <si>
    <t>R-7678026</t>
  </si>
  <si>
    <t>PŘELOŽENÍ SOLÁRNÍHO PANELU SE ZÁSOBNÍKEM NA NOVÝ LÍC STŘEŠNÍHO PLÁŠTĚ - viz. Z06</t>
  </si>
  <si>
    <t>sestava</t>
  </si>
  <si>
    <t>1225689734</t>
  </si>
  <si>
    <t>59</t>
  </si>
  <si>
    <t>R-7678027</t>
  </si>
  <si>
    <t>Vyspravení stávajícího tělěsa s komínkem  - viz. Z07</t>
  </si>
  <si>
    <t>294941391</t>
  </si>
  <si>
    <t>Poznámka k položce:
BUDE PROVEDENO VYSPRAVENÍ STÁVAJÍCÍHO TĚLESA S KOMÍNKEM A BUDE PROVEDENO JEHO ZATEPLENÍ - ZATEPLENÍ BUDE PROVEDENO Z MINERÁLNÍ VATY TL.  50 MM A  NÁSLEDNĚ BUDE PŘIKOTVENA OSB III DESKA A NÁSLEDNĚ BUDE PROVEDENO VYTAŽENÍ EPDM FÓLIE, VČ. UKONČOVACÍHO PROFILU, NÁSLEDNĚ BUDE PROVIDENO NOVÉ OPLECHOVÁNÍ TĚLESA
Položka obsahuje dodávku materiálu vč. provedení úpravy .</t>
  </si>
  <si>
    <t>784</t>
  </si>
  <si>
    <t>Dokončovací práce - malby a tapety</t>
  </si>
  <si>
    <t>60</t>
  </si>
  <si>
    <t>784181111</t>
  </si>
  <si>
    <t>Základní silikátová jednonásobná bezbarvá penetrace podkladu v místnostech výšky do 3,80 m</t>
  </si>
  <si>
    <t>539447065</t>
  </si>
  <si>
    <t>Poznámka k položce:
vč. pomocného lešení</t>
  </si>
  <si>
    <t>"stropy posledního podlaží "361+525</t>
  </si>
  <si>
    <t>61</t>
  </si>
  <si>
    <t>784221101</t>
  </si>
  <si>
    <t>Dvojnásobné bílé malby ze směsí za sucha dobře otěruvzdorných v místnostech do 3,80 m</t>
  </si>
  <si>
    <t>-868144207</t>
  </si>
  <si>
    <t>002 - Hromosvod</t>
  </si>
  <si>
    <t xml:space="preserve"> </t>
  </si>
  <si>
    <t>D1 - Elektromontáže</t>
  </si>
  <si>
    <t>D2 - Zemní práce</t>
  </si>
  <si>
    <t>D3 - Matriály</t>
  </si>
  <si>
    <t>D4 - HZS</t>
  </si>
  <si>
    <t>D6 - HZS</t>
  </si>
  <si>
    <t>D1</t>
  </si>
  <si>
    <t>Elektromontáže</t>
  </si>
  <si>
    <t>Pol1</t>
  </si>
  <si>
    <t xml:space="preserve">svorkovnice ochranná(poteniál.) </t>
  </si>
  <si>
    <t>ks</t>
  </si>
  <si>
    <t>Pol2</t>
  </si>
  <si>
    <t>uzem. v zemi FeZn do 120 mm2 vč.svorek;propoj.aj.</t>
  </si>
  <si>
    <t>Pol3</t>
  </si>
  <si>
    <t>uzem. v zemi FeZn R=8-10 mm vč.svorek;propoj.aj.</t>
  </si>
  <si>
    <t>Pol4</t>
  </si>
  <si>
    <t>svod. vodiče AlMgSi  R=8mm + podpěry</t>
  </si>
  <si>
    <t>Pol5</t>
  </si>
  <si>
    <t>svorky hromosvodové do 2 šroubu  SS</t>
  </si>
  <si>
    <t>Pol6</t>
  </si>
  <si>
    <t>svorky hromosvodové do 2 šroubu SR 03</t>
  </si>
  <si>
    <t>Pol7</t>
  </si>
  <si>
    <t>svorky hromosv.nad 2 šrouby ( SZ )</t>
  </si>
  <si>
    <t>Pol8</t>
  </si>
  <si>
    <t>svorky hromosv.nad 2 šrouby SK</t>
  </si>
  <si>
    <t>Pol9</t>
  </si>
  <si>
    <t>ochranný úhelník nebo trubka s držáky do zdiva</t>
  </si>
  <si>
    <t>Pol10</t>
  </si>
  <si>
    <t>ochran.pospoj. v prádel.apod. Cu 4-16 mm2 (vu+po)</t>
  </si>
  <si>
    <t>D2</t>
  </si>
  <si>
    <t>Zemní práce</t>
  </si>
  <si>
    <t>Pol11</t>
  </si>
  <si>
    <t>kabel.rýha 50cm/šíř. 100cm/hl. zem.tř.3</t>
  </si>
  <si>
    <t>Pol12</t>
  </si>
  <si>
    <t>kabel.lože z kop.písku rýha 65cm tl.10cm</t>
  </si>
  <si>
    <t>Pol13</t>
  </si>
  <si>
    <t>fólie výstražná z PVC šířky 33cm</t>
  </si>
  <si>
    <t>Pol14</t>
  </si>
  <si>
    <t>ruč.zához.kab.rýhy 50cm šíř.100cm hl.zem.tř.3</t>
  </si>
  <si>
    <t>D3</t>
  </si>
  <si>
    <t>Matriály</t>
  </si>
  <si>
    <t>Pol15</t>
  </si>
  <si>
    <t>ZEM.DRAT FEZN 10 MM (0.62 kg/m)</t>
  </si>
  <si>
    <t>Kg</t>
  </si>
  <si>
    <t>Pol16</t>
  </si>
  <si>
    <t>ZEM.DOT -DRZAK OCHR.TYCE</t>
  </si>
  <si>
    <t>Ks</t>
  </si>
  <si>
    <t>Pol17</t>
  </si>
  <si>
    <t>ZEM.SVORKA SK</t>
  </si>
  <si>
    <t>Pol18</t>
  </si>
  <si>
    <t>ZEM.PODPERA PV 01</t>
  </si>
  <si>
    <t>Pol19</t>
  </si>
  <si>
    <t>ZEM.PODPERA PV 32</t>
  </si>
  <si>
    <t>Pol20</t>
  </si>
  <si>
    <t>ZEM.SVORKA SZ</t>
  </si>
  <si>
    <t>Pol21</t>
  </si>
  <si>
    <t>ZEM.SVORKA SS</t>
  </si>
  <si>
    <t>Pol22</t>
  </si>
  <si>
    <t>ZEM.SVORKA SR 02 pas.+pas.</t>
  </si>
  <si>
    <t>Pol23</t>
  </si>
  <si>
    <t>ZEM.SVORKA SR 03 pas.+kul.</t>
  </si>
  <si>
    <t>Pol24</t>
  </si>
  <si>
    <t>ZEM.PASEK FEZN 30/4</t>
  </si>
  <si>
    <t>Pol25</t>
  </si>
  <si>
    <t>FOLIE PLNA-BLESK 33cm</t>
  </si>
  <si>
    <t>Pol26</t>
  </si>
  <si>
    <t>ZEM.PODPERA PV 21 BET.PLAST SROUB</t>
  </si>
  <si>
    <t>KS</t>
  </si>
  <si>
    <t>Pol27</t>
  </si>
  <si>
    <t>ZEM.OCHR. TRUBKA OT 1,8M</t>
  </si>
  <si>
    <t>Pol28</t>
  </si>
  <si>
    <t>ZEM.V  DRAT AlMgSi 8mm</t>
  </si>
  <si>
    <t>KG</t>
  </si>
  <si>
    <t>62</t>
  </si>
  <si>
    <t>64</t>
  </si>
  <si>
    <t>Pol29</t>
  </si>
  <si>
    <t>K.OKO 7580-07  16/6 SROUBOVACI</t>
  </si>
  <si>
    <t>66</t>
  </si>
  <si>
    <t>Pol30</t>
  </si>
  <si>
    <t>SVORKA EPS 2 S KRYTEM</t>
  </si>
  <si>
    <t>68</t>
  </si>
  <si>
    <t>Pol31</t>
  </si>
  <si>
    <t>SMRST.TRUBICE TLS 19/6</t>
  </si>
  <si>
    <t>70</t>
  </si>
  <si>
    <t>Pol32</t>
  </si>
  <si>
    <t>kopaný písek s dopravou</t>
  </si>
  <si>
    <t>72</t>
  </si>
  <si>
    <t>D4</t>
  </si>
  <si>
    <t>HZS</t>
  </si>
  <si>
    <t>Pol33</t>
  </si>
  <si>
    <t>Revize elektro</t>
  </si>
  <si>
    <t>hod.</t>
  </si>
  <si>
    <t>74</t>
  </si>
  <si>
    <t>Pol34</t>
  </si>
  <si>
    <t>Demontáž hromosvodu</t>
  </si>
  <si>
    <t>76</t>
  </si>
  <si>
    <t>D6</t>
  </si>
  <si>
    <t>115</t>
  </si>
  <si>
    <t>Prořez materiálu 5% z ceny materiálu</t>
  </si>
  <si>
    <t>-559329843</t>
  </si>
  <si>
    <t>98</t>
  </si>
  <si>
    <t xml:space="preserve">Podružný materiál </t>
  </si>
  <si>
    <t>263322488</t>
  </si>
  <si>
    <t>99</t>
  </si>
  <si>
    <t>Podíl přidružených výkonů</t>
  </si>
  <si>
    <t>-1667638937</t>
  </si>
  <si>
    <t>003 - Ostatní a vedlejší náklady</t>
  </si>
  <si>
    <t>VRN - VRN</t>
  </si>
  <si>
    <t xml:space="preserve">    999 - Ostatní vedlejší náklady </t>
  </si>
  <si>
    <t>VRN</t>
  </si>
  <si>
    <t>999</t>
  </si>
  <si>
    <t xml:space="preserve">Ostatní vedlejší náklady </t>
  </si>
  <si>
    <t>R-99902</t>
  </si>
  <si>
    <t xml:space="preserve">Vytýčení a ochrana st. inženýrských sítí </t>
  </si>
  <si>
    <t>-1950956741</t>
  </si>
  <si>
    <t>Poznámka k položce:
Ochrana stávajících inženýrských sítí na staveništi
Náklady na přezkoumání podkladů objednatele o stavu inženýrských sítí
probíhajících staveništěm nebo dotčenými stavbou i mimo území staveništi
Vytýčení jejich skutečné  trasy dle podmínek správců sítí v dokladové části
Zajištění  aktualizace vyjádření správců sítí v případě ukončení platnosti vyjádření
Zajištění a zebezpečení stávajících inženýrských sítí a přípojek při výkopových a bouracích pracích</t>
  </si>
  <si>
    <t>R-99904</t>
  </si>
  <si>
    <t>Užívání veřejných ploch a prostranství vč. vyřízení a poplatku za zábor veř. prostranství</t>
  </si>
  <si>
    <t>1605767234</t>
  </si>
  <si>
    <t xml:space="preserve">Poznámka k položce:
Náklady a poplatky spojené s užíváním veřejných ploch a prostranství, vč. užívání ploch v souvislosti s uložením stavebního materiálu nebo stavebního odpadu </t>
  </si>
  <si>
    <t>R-99905</t>
  </si>
  <si>
    <t xml:space="preserve">Vypracování výrobní dokumentace a technologických postupů provádění prací </t>
  </si>
  <si>
    <t>-1982113516</t>
  </si>
  <si>
    <t>R-99906</t>
  </si>
  <si>
    <t>Dokumentace skutečného provedení stavby v počtu a formátech dle SoD</t>
  </si>
  <si>
    <t>831379380</t>
  </si>
  <si>
    <t>R-99908</t>
  </si>
  <si>
    <t>Vybudování zařízení staveniště</t>
  </si>
  <si>
    <t>-2140192902</t>
  </si>
  <si>
    <t xml:space="preserve">Poznámka k položce:
Zajištění bezpečného příjezdu a přístupu na staveniště vč. dopravního značení a potřebných souhlasů a rozhodnutí s vybudováním zařízení staveniště, náklady na připojení staveniště na energie vč. zajištění měření odběru energiií, vytýčení obvodu staveniště, oplocení a zabezpečení prostoru staveniště proti neoprávněnému vstupu </t>
  </si>
  <si>
    <t>R-99909</t>
  </si>
  <si>
    <t xml:space="preserve">Provoz zařízení staveniště </t>
  </si>
  <si>
    <t>635324685</t>
  </si>
  <si>
    <t>Poznámka k položce:
náklady na vybavení zařízení staveniště, náklady na spotřebované energie provozem zařízení staveniště, náklady na úklid v prostoru staveniště a příjezdových komunikací ke staveništi, opatření k zabránění nadměrného zatěžování zařízení staveniště a jeho okolí prachem (např. používání plachet, kropení sutě a odtěžované zeminy vodou)</t>
  </si>
  <si>
    <t>R-9991010</t>
  </si>
  <si>
    <t xml:space="preserve">Odstranění zařízení staveniště </t>
  </si>
  <si>
    <t>-2043900009</t>
  </si>
  <si>
    <t>Poznámka k položce:
náklady  na odstranění zařízení staveniště, uvedení stavbou dotčených ploch a ploch zařízení staveniště do původního stavu</t>
  </si>
  <si>
    <t>R-9991011</t>
  </si>
  <si>
    <t xml:space="preserve">montážní dokumentace lešení vč. statického výpočtu střech </t>
  </si>
  <si>
    <t>945026228</t>
  </si>
  <si>
    <t>R-9991015</t>
  </si>
  <si>
    <t xml:space="preserve">Zakrývání střech proti zatečení vč. dodávky plachet </t>
  </si>
  <si>
    <t>-1396418832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</si>
</sst>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20240902001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Zateplení střechy pavilonu U2 - ZŠ Ostravská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Český Těšín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9. 2. 2024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Český Těšín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ATRIS s.r.o.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Barbora Kyšková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ROUND(SUM(AG95:AG97),2)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ROUND(SUM(AS95:AS97),2)</f>
        <v>0</v>
      </c>
      <c r="AT94" s="114">
        <f>ROUND(SUM(AV94:AW94),2)</f>
        <v>0</v>
      </c>
      <c r="AU94" s="115">
        <f>ROUND(SUM(AU95:AU97),5)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ROUND(SUM(AZ95:AZ97),2)</f>
        <v>0</v>
      </c>
      <c r="BA94" s="114">
        <f>ROUND(SUM(BA95:BA97),2)</f>
        <v>0</v>
      </c>
      <c r="BB94" s="114">
        <f>ROUND(SUM(BB95:BB97),2)</f>
        <v>0</v>
      </c>
      <c r="BC94" s="114">
        <f>ROUND(SUM(BC95:BC97),2)</f>
        <v>0</v>
      </c>
      <c r="BD94" s="116">
        <f>ROUND(SUM(BD95:BD97),2)</f>
        <v>0</v>
      </c>
      <c r="BE94" s="6"/>
      <c r="BS94" s="117" t="s">
        <v>75</v>
      </c>
      <c r="BT94" s="117" t="s">
        <v>76</v>
      </c>
      <c r="BU94" s="118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pans="1:91" s="7" customFormat="1" ht="16.5" customHeight="1">
      <c r="A95" s="119" t="s">
        <v>80</v>
      </c>
      <c r="B95" s="120"/>
      <c r="C95" s="121"/>
      <c r="D95" s="122" t="s">
        <v>81</v>
      </c>
      <c r="E95" s="122"/>
      <c r="F95" s="122"/>
      <c r="G95" s="122"/>
      <c r="H95" s="122"/>
      <c r="I95" s="123"/>
      <c r="J95" s="122" t="s">
        <v>82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'001 - Pavilon U2'!J30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83</v>
      </c>
      <c r="AR95" s="126"/>
      <c r="AS95" s="127">
        <v>0</v>
      </c>
      <c r="AT95" s="128">
        <f>ROUND(SUM(AV95:AW95),2)</f>
        <v>0</v>
      </c>
      <c r="AU95" s="129">
        <f>'001 - Pavilon U2'!P129</f>
        <v>0</v>
      </c>
      <c r="AV95" s="128">
        <f>'001 - Pavilon U2'!J33</f>
        <v>0</v>
      </c>
      <c r="AW95" s="128">
        <f>'001 - Pavilon U2'!J34</f>
        <v>0</v>
      </c>
      <c r="AX95" s="128">
        <f>'001 - Pavilon U2'!J35</f>
        <v>0</v>
      </c>
      <c r="AY95" s="128">
        <f>'001 - Pavilon U2'!J36</f>
        <v>0</v>
      </c>
      <c r="AZ95" s="128">
        <f>'001 - Pavilon U2'!F33</f>
        <v>0</v>
      </c>
      <c r="BA95" s="128">
        <f>'001 - Pavilon U2'!F34</f>
        <v>0</v>
      </c>
      <c r="BB95" s="128">
        <f>'001 - Pavilon U2'!F35</f>
        <v>0</v>
      </c>
      <c r="BC95" s="128">
        <f>'001 - Pavilon U2'!F36</f>
        <v>0</v>
      </c>
      <c r="BD95" s="130">
        <f>'001 - Pavilon U2'!F37</f>
        <v>0</v>
      </c>
      <c r="BE95" s="7"/>
      <c r="BT95" s="131" t="s">
        <v>84</v>
      </c>
      <c r="BV95" s="131" t="s">
        <v>78</v>
      </c>
      <c r="BW95" s="131" t="s">
        <v>85</v>
      </c>
      <c r="BX95" s="131" t="s">
        <v>5</v>
      </c>
      <c r="CL95" s="131" t="s">
        <v>1</v>
      </c>
      <c r="CM95" s="131" t="s">
        <v>86</v>
      </c>
    </row>
    <row r="96" spans="1:91" s="7" customFormat="1" ht="16.5" customHeight="1">
      <c r="A96" s="119" t="s">
        <v>80</v>
      </c>
      <c r="B96" s="120"/>
      <c r="C96" s="121"/>
      <c r="D96" s="122" t="s">
        <v>87</v>
      </c>
      <c r="E96" s="122"/>
      <c r="F96" s="122"/>
      <c r="G96" s="122"/>
      <c r="H96" s="122"/>
      <c r="I96" s="123"/>
      <c r="J96" s="122" t="s">
        <v>88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'002 - Hromosvod'!J30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83</v>
      </c>
      <c r="AR96" s="126"/>
      <c r="AS96" s="127">
        <v>0</v>
      </c>
      <c r="AT96" s="128">
        <f>ROUND(SUM(AV96:AW96),2)</f>
        <v>0</v>
      </c>
      <c r="AU96" s="129">
        <f>'002 - Hromosvod'!P121</f>
        <v>0</v>
      </c>
      <c r="AV96" s="128">
        <f>'002 - Hromosvod'!J33</f>
        <v>0</v>
      </c>
      <c r="AW96" s="128">
        <f>'002 - Hromosvod'!J34</f>
        <v>0</v>
      </c>
      <c r="AX96" s="128">
        <f>'002 - Hromosvod'!J35</f>
        <v>0</v>
      </c>
      <c r="AY96" s="128">
        <f>'002 - Hromosvod'!J36</f>
        <v>0</v>
      </c>
      <c r="AZ96" s="128">
        <f>'002 - Hromosvod'!F33</f>
        <v>0</v>
      </c>
      <c r="BA96" s="128">
        <f>'002 - Hromosvod'!F34</f>
        <v>0</v>
      </c>
      <c r="BB96" s="128">
        <f>'002 - Hromosvod'!F35</f>
        <v>0</v>
      </c>
      <c r="BC96" s="128">
        <f>'002 - Hromosvod'!F36</f>
        <v>0</v>
      </c>
      <c r="BD96" s="130">
        <f>'002 - Hromosvod'!F37</f>
        <v>0</v>
      </c>
      <c r="BE96" s="7"/>
      <c r="BT96" s="131" t="s">
        <v>84</v>
      </c>
      <c r="BV96" s="131" t="s">
        <v>78</v>
      </c>
      <c r="BW96" s="131" t="s">
        <v>89</v>
      </c>
      <c r="BX96" s="131" t="s">
        <v>5</v>
      </c>
      <c r="CL96" s="131" t="s">
        <v>1</v>
      </c>
      <c r="CM96" s="131" t="s">
        <v>86</v>
      </c>
    </row>
    <row r="97" spans="1:91" s="7" customFormat="1" ht="16.5" customHeight="1">
      <c r="A97" s="119" t="s">
        <v>80</v>
      </c>
      <c r="B97" s="120"/>
      <c r="C97" s="121"/>
      <c r="D97" s="122" t="s">
        <v>90</v>
      </c>
      <c r="E97" s="122"/>
      <c r="F97" s="122"/>
      <c r="G97" s="122"/>
      <c r="H97" s="122"/>
      <c r="I97" s="123"/>
      <c r="J97" s="122" t="s">
        <v>91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'003 - Ostatní a vedlejší ...'!J30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83</v>
      </c>
      <c r="AR97" s="126"/>
      <c r="AS97" s="132">
        <v>0</v>
      </c>
      <c r="AT97" s="133">
        <f>ROUND(SUM(AV97:AW97),2)</f>
        <v>0</v>
      </c>
      <c r="AU97" s="134">
        <f>'003 - Ostatní a vedlejší ...'!P118</f>
        <v>0</v>
      </c>
      <c r="AV97" s="133">
        <f>'003 - Ostatní a vedlejší ...'!J33</f>
        <v>0</v>
      </c>
      <c r="AW97" s="133">
        <f>'003 - Ostatní a vedlejší ...'!J34</f>
        <v>0</v>
      </c>
      <c r="AX97" s="133">
        <f>'003 - Ostatní a vedlejší ...'!J35</f>
        <v>0</v>
      </c>
      <c r="AY97" s="133">
        <f>'003 - Ostatní a vedlejší ...'!J36</f>
        <v>0</v>
      </c>
      <c r="AZ97" s="133">
        <f>'003 - Ostatní a vedlejší ...'!F33</f>
        <v>0</v>
      </c>
      <c r="BA97" s="133">
        <f>'003 - Ostatní a vedlejší ...'!F34</f>
        <v>0</v>
      </c>
      <c r="BB97" s="133">
        <f>'003 - Ostatní a vedlejší ...'!F35</f>
        <v>0</v>
      </c>
      <c r="BC97" s="133">
        <f>'003 - Ostatní a vedlejší ...'!F36</f>
        <v>0</v>
      </c>
      <c r="BD97" s="135">
        <f>'003 - Ostatní a vedlejší ...'!F37</f>
        <v>0</v>
      </c>
      <c r="BE97" s="7"/>
      <c r="BT97" s="131" t="s">
        <v>84</v>
      </c>
      <c r="BV97" s="131" t="s">
        <v>78</v>
      </c>
      <c r="BW97" s="131" t="s">
        <v>92</v>
      </c>
      <c r="BX97" s="131" t="s">
        <v>5</v>
      </c>
      <c r="CL97" s="131" t="s">
        <v>1</v>
      </c>
      <c r="CM97" s="131" t="s">
        <v>86</v>
      </c>
    </row>
    <row r="98" spans="1:57" s="2" customFormat="1" ht="30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s="2" customFormat="1" ht="6.95" customHeight="1">
      <c r="A99" s="38"/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</sheetData>
  <sheetProtection password="CC35" sheet="1" objects="1" scenarios="1" formatColumns="0" formatRows="0"/>
  <mergeCells count="50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001 - Pavilon U2'!C2" display="/"/>
    <hyperlink ref="A96" location="'002 - Hromosvod'!C2" display="/"/>
    <hyperlink ref="A97" location="'003 - Ostatní a vedlejš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86</v>
      </c>
    </row>
    <row r="4" spans="2:46" s="1" customFormat="1" ht="24.95" customHeight="1">
      <c r="B4" s="20"/>
      <c r="D4" s="138" t="s">
        <v>93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Zateplení střechy pavilonu U2 - ZŠ Ostravská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94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95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9. 2. 2024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27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36</v>
      </c>
      <c r="E30" s="38"/>
      <c r="F30" s="38"/>
      <c r="G30" s="38"/>
      <c r="H30" s="38"/>
      <c r="I30" s="38"/>
      <c r="J30" s="151">
        <f>ROUND(J129,2)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38</v>
      </c>
      <c r="G32" s="38"/>
      <c r="H32" s="38"/>
      <c r="I32" s="152" t="s">
        <v>37</v>
      </c>
      <c r="J32" s="152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40</v>
      </c>
      <c r="E33" s="140" t="s">
        <v>41</v>
      </c>
      <c r="F33" s="154">
        <f>ROUND((SUM(BE129:BE265)),2)</f>
        <v>0</v>
      </c>
      <c r="G33" s="38"/>
      <c r="H33" s="38"/>
      <c r="I33" s="155">
        <v>0.21</v>
      </c>
      <c r="J33" s="154">
        <f>ROUND(((SUM(BE129:BE265))*I33),2)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42</v>
      </c>
      <c r="F34" s="154">
        <f>ROUND((SUM(BF129:BF265)),2)</f>
        <v>0</v>
      </c>
      <c r="G34" s="38"/>
      <c r="H34" s="38"/>
      <c r="I34" s="155">
        <v>0.15</v>
      </c>
      <c r="J34" s="154">
        <f>ROUND(((SUM(BF129:BF265))*I34),2)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43</v>
      </c>
      <c r="F35" s="154">
        <f>ROUND((SUM(BG129:BG265)),2)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44</v>
      </c>
      <c r="F36" s="154">
        <f>ROUND((SUM(BH129:BH265)),2)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45</v>
      </c>
      <c r="F37" s="154">
        <f>ROUND((SUM(BI129:BI265)),2)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Zateplení střechy pavilonu U2 - ZŠ Ostravská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94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001 - Pavilon U2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Český Těšín</v>
      </c>
      <c r="G89" s="40"/>
      <c r="H89" s="40"/>
      <c r="I89" s="32" t="s">
        <v>22</v>
      </c>
      <c r="J89" s="79" t="str">
        <f>IF(J12="","",J12)</f>
        <v>9. 2. 2024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Český Těšín</v>
      </c>
      <c r="G91" s="40"/>
      <c r="H91" s="40"/>
      <c r="I91" s="32" t="s">
        <v>30</v>
      </c>
      <c r="J91" s="36" t="str">
        <f>E21</f>
        <v>ATRIS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Barbora Kyšková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97</v>
      </c>
      <c r="D94" s="176"/>
      <c r="E94" s="176"/>
      <c r="F94" s="176"/>
      <c r="G94" s="176"/>
      <c r="H94" s="176"/>
      <c r="I94" s="176"/>
      <c r="J94" s="177" t="s">
        <v>98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99</v>
      </c>
      <c r="D96" s="40"/>
      <c r="E96" s="40"/>
      <c r="F96" s="40"/>
      <c r="G96" s="40"/>
      <c r="H96" s="40"/>
      <c r="I96" s="40"/>
      <c r="J96" s="110">
        <f>J129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100</v>
      </c>
    </row>
    <row r="97" spans="1:31" s="9" customFormat="1" ht="24.95" customHeight="1">
      <c r="A97" s="9"/>
      <c r="B97" s="179"/>
      <c r="C97" s="180"/>
      <c r="D97" s="181" t="s">
        <v>101</v>
      </c>
      <c r="E97" s="182"/>
      <c r="F97" s="182"/>
      <c r="G97" s="182"/>
      <c r="H97" s="182"/>
      <c r="I97" s="182"/>
      <c r="J97" s="183">
        <f>J130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102</v>
      </c>
      <c r="E98" s="188"/>
      <c r="F98" s="188"/>
      <c r="G98" s="188"/>
      <c r="H98" s="188"/>
      <c r="I98" s="188"/>
      <c r="J98" s="189">
        <f>J145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4.85" customHeight="1">
      <c r="A99" s="10"/>
      <c r="B99" s="185"/>
      <c r="C99" s="186"/>
      <c r="D99" s="187" t="s">
        <v>103</v>
      </c>
      <c r="E99" s="188"/>
      <c r="F99" s="188"/>
      <c r="G99" s="188"/>
      <c r="H99" s="188"/>
      <c r="I99" s="188"/>
      <c r="J99" s="189">
        <f>J155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104</v>
      </c>
      <c r="E100" s="188"/>
      <c r="F100" s="188"/>
      <c r="G100" s="188"/>
      <c r="H100" s="188"/>
      <c r="I100" s="188"/>
      <c r="J100" s="189">
        <f>J164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105</v>
      </c>
      <c r="E101" s="188"/>
      <c r="F101" s="188"/>
      <c r="G101" s="188"/>
      <c r="H101" s="188"/>
      <c r="I101" s="188"/>
      <c r="J101" s="189">
        <f>J171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9"/>
      <c r="C102" s="180"/>
      <c r="D102" s="181" t="s">
        <v>106</v>
      </c>
      <c r="E102" s="182"/>
      <c r="F102" s="182"/>
      <c r="G102" s="182"/>
      <c r="H102" s="182"/>
      <c r="I102" s="182"/>
      <c r="J102" s="183">
        <f>J173</f>
        <v>0</v>
      </c>
      <c r="K102" s="180"/>
      <c r="L102" s="18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5"/>
      <c r="C103" s="186"/>
      <c r="D103" s="187" t="s">
        <v>107</v>
      </c>
      <c r="E103" s="188"/>
      <c r="F103" s="188"/>
      <c r="G103" s="188"/>
      <c r="H103" s="188"/>
      <c r="I103" s="188"/>
      <c r="J103" s="189">
        <f>J174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108</v>
      </c>
      <c r="E104" s="188"/>
      <c r="F104" s="188"/>
      <c r="G104" s="188"/>
      <c r="H104" s="188"/>
      <c r="I104" s="188"/>
      <c r="J104" s="189">
        <f>J207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109</v>
      </c>
      <c r="E105" s="188"/>
      <c r="F105" s="188"/>
      <c r="G105" s="188"/>
      <c r="H105" s="188"/>
      <c r="I105" s="188"/>
      <c r="J105" s="189">
        <f>J223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110</v>
      </c>
      <c r="E106" s="188"/>
      <c r="F106" s="188"/>
      <c r="G106" s="188"/>
      <c r="H106" s="188"/>
      <c r="I106" s="188"/>
      <c r="J106" s="189">
        <f>J228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5"/>
      <c r="C107" s="186"/>
      <c r="D107" s="187" t="s">
        <v>111</v>
      </c>
      <c r="E107" s="188"/>
      <c r="F107" s="188"/>
      <c r="G107" s="188"/>
      <c r="H107" s="188"/>
      <c r="I107" s="188"/>
      <c r="J107" s="189">
        <f>J232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5"/>
      <c r="C108" s="186"/>
      <c r="D108" s="187" t="s">
        <v>112</v>
      </c>
      <c r="E108" s="188"/>
      <c r="F108" s="188"/>
      <c r="G108" s="188"/>
      <c r="H108" s="188"/>
      <c r="I108" s="188"/>
      <c r="J108" s="189">
        <f>J244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5"/>
      <c r="C109" s="186"/>
      <c r="D109" s="187" t="s">
        <v>113</v>
      </c>
      <c r="E109" s="188"/>
      <c r="F109" s="188"/>
      <c r="G109" s="188"/>
      <c r="H109" s="188"/>
      <c r="I109" s="188"/>
      <c r="J109" s="189">
        <f>J259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5" spans="1:31" s="2" customFormat="1" ht="6.95" customHeight="1">
      <c r="A115" s="38"/>
      <c r="B115" s="68"/>
      <c r="C115" s="69"/>
      <c r="D115" s="69"/>
      <c r="E115" s="69"/>
      <c r="F115" s="69"/>
      <c r="G115" s="69"/>
      <c r="H115" s="69"/>
      <c r="I115" s="69"/>
      <c r="J115" s="69"/>
      <c r="K115" s="69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4.95" customHeight="1">
      <c r="A116" s="38"/>
      <c r="B116" s="39"/>
      <c r="C116" s="23" t="s">
        <v>114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16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174" t="str">
        <f>E7</f>
        <v>Zateplení střechy pavilonu U2 - ZŠ Ostravská</v>
      </c>
      <c r="F119" s="32"/>
      <c r="G119" s="32"/>
      <c r="H119" s="32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94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76" t="str">
        <f>E9</f>
        <v>001 - Pavilon U2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20</v>
      </c>
      <c r="D123" s="40"/>
      <c r="E123" s="40"/>
      <c r="F123" s="27" t="str">
        <f>F12</f>
        <v>Český Těšín</v>
      </c>
      <c r="G123" s="40"/>
      <c r="H123" s="40"/>
      <c r="I123" s="32" t="s">
        <v>22</v>
      </c>
      <c r="J123" s="79" t="str">
        <f>IF(J12="","",J12)</f>
        <v>9. 2. 2024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24</v>
      </c>
      <c r="D125" s="40"/>
      <c r="E125" s="40"/>
      <c r="F125" s="27" t="str">
        <f>E15</f>
        <v>Město Český Těšín</v>
      </c>
      <c r="G125" s="40"/>
      <c r="H125" s="40"/>
      <c r="I125" s="32" t="s">
        <v>30</v>
      </c>
      <c r="J125" s="36" t="str">
        <f>E21</f>
        <v>ATRIS s.r.o.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28</v>
      </c>
      <c r="D126" s="40"/>
      <c r="E126" s="40"/>
      <c r="F126" s="27" t="str">
        <f>IF(E18="","",E18)</f>
        <v>Vyplň údaj</v>
      </c>
      <c r="G126" s="40"/>
      <c r="H126" s="40"/>
      <c r="I126" s="32" t="s">
        <v>33</v>
      </c>
      <c r="J126" s="36" t="str">
        <f>E24</f>
        <v>Barbora Kyšková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0.3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11" customFormat="1" ht="29.25" customHeight="1">
      <c r="A128" s="191"/>
      <c r="B128" s="192"/>
      <c r="C128" s="193" t="s">
        <v>115</v>
      </c>
      <c r="D128" s="194" t="s">
        <v>61</v>
      </c>
      <c r="E128" s="194" t="s">
        <v>57</v>
      </c>
      <c r="F128" s="194" t="s">
        <v>58</v>
      </c>
      <c r="G128" s="194" t="s">
        <v>116</v>
      </c>
      <c r="H128" s="194" t="s">
        <v>117</v>
      </c>
      <c r="I128" s="194" t="s">
        <v>118</v>
      </c>
      <c r="J128" s="194" t="s">
        <v>98</v>
      </c>
      <c r="K128" s="195" t="s">
        <v>119</v>
      </c>
      <c r="L128" s="196"/>
      <c r="M128" s="100" t="s">
        <v>1</v>
      </c>
      <c r="N128" s="101" t="s">
        <v>40</v>
      </c>
      <c r="O128" s="101" t="s">
        <v>120</v>
      </c>
      <c r="P128" s="101" t="s">
        <v>121</v>
      </c>
      <c r="Q128" s="101" t="s">
        <v>122</v>
      </c>
      <c r="R128" s="101" t="s">
        <v>123</v>
      </c>
      <c r="S128" s="101" t="s">
        <v>124</v>
      </c>
      <c r="T128" s="102" t="s">
        <v>125</v>
      </c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  <c r="AE128" s="191"/>
    </row>
    <row r="129" spans="1:63" s="2" customFormat="1" ht="22.8" customHeight="1">
      <c r="A129" s="38"/>
      <c r="B129" s="39"/>
      <c r="C129" s="107" t="s">
        <v>126</v>
      </c>
      <c r="D129" s="40"/>
      <c r="E129" s="40"/>
      <c r="F129" s="40"/>
      <c r="G129" s="40"/>
      <c r="H129" s="40"/>
      <c r="I129" s="40"/>
      <c r="J129" s="197">
        <f>BK129</f>
        <v>0</v>
      </c>
      <c r="K129" s="40"/>
      <c r="L129" s="44"/>
      <c r="M129" s="103"/>
      <c r="N129" s="198"/>
      <c r="O129" s="104"/>
      <c r="P129" s="199">
        <f>P130+P173</f>
        <v>0</v>
      </c>
      <c r="Q129" s="104"/>
      <c r="R129" s="199">
        <f>R130+R173</f>
        <v>132.8149816</v>
      </c>
      <c r="S129" s="104"/>
      <c r="T129" s="200">
        <f>T130+T173</f>
        <v>671.7731540000001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75</v>
      </c>
      <c r="AU129" s="17" t="s">
        <v>100</v>
      </c>
      <c r="BK129" s="201">
        <f>BK130+BK173</f>
        <v>0</v>
      </c>
    </row>
    <row r="130" spans="1:63" s="12" customFormat="1" ht="25.9" customHeight="1">
      <c r="A130" s="12"/>
      <c r="B130" s="202"/>
      <c r="C130" s="203"/>
      <c r="D130" s="204" t="s">
        <v>75</v>
      </c>
      <c r="E130" s="205" t="s">
        <v>127</v>
      </c>
      <c r="F130" s="205" t="s">
        <v>128</v>
      </c>
      <c r="G130" s="203"/>
      <c r="H130" s="203"/>
      <c r="I130" s="206"/>
      <c r="J130" s="207">
        <f>BK130</f>
        <v>0</v>
      </c>
      <c r="K130" s="203"/>
      <c r="L130" s="208"/>
      <c r="M130" s="209"/>
      <c r="N130" s="210"/>
      <c r="O130" s="210"/>
      <c r="P130" s="211">
        <f>P131+SUM(P132:P145)+P164+P171</f>
        <v>0</v>
      </c>
      <c r="Q130" s="210"/>
      <c r="R130" s="211">
        <f>R131+SUM(R132:R145)+R164+R171</f>
        <v>109.05238000000001</v>
      </c>
      <c r="S130" s="210"/>
      <c r="T130" s="212">
        <f>T131+SUM(T132:T145)+T164+T171</f>
        <v>620.2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3" t="s">
        <v>84</v>
      </c>
      <c r="AT130" s="214" t="s">
        <v>75</v>
      </c>
      <c r="AU130" s="214" t="s">
        <v>76</v>
      </c>
      <c r="AY130" s="213" t="s">
        <v>129</v>
      </c>
      <c r="BK130" s="215">
        <f>BK131+SUM(BK132:BK145)+BK164+BK171</f>
        <v>0</v>
      </c>
    </row>
    <row r="131" spans="1:65" s="2" customFormat="1" ht="33" customHeight="1">
      <c r="A131" s="38"/>
      <c r="B131" s="39"/>
      <c r="C131" s="216" t="s">
        <v>84</v>
      </c>
      <c r="D131" s="216" t="s">
        <v>130</v>
      </c>
      <c r="E131" s="217" t="s">
        <v>131</v>
      </c>
      <c r="F131" s="218" t="s">
        <v>132</v>
      </c>
      <c r="G131" s="219" t="s">
        <v>133</v>
      </c>
      <c r="H131" s="220">
        <v>101.4</v>
      </c>
      <c r="I131" s="221"/>
      <c r="J131" s="222">
        <f>ROUND(I131*H131,2)</f>
        <v>0</v>
      </c>
      <c r="K131" s="218" t="s">
        <v>134</v>
      </c>
      <c r="L131" s="44"/>
      <c r="M131" s="223" t="s">
        <v>1</v>
      </c>
      <c r="N131" s="224" t="s">
        <v>41</v>
      </c>
      <c r="O131" s="91"/>
      <c r="P131" s="225">
        <f>O131*H131</f>
        <v>0</v>
      </c>
      <c r="Q131" s="225">
        <v>0.011350000000000002</v>
      </c>
      <c r="R131" s="225">
        <f>Q131*H131</f>
        <v>1.1508900000000002</v>
      </c>
      <c r="S131" s="225">
        <v>0</v>
      </c>
      <c r="T131" s="22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7" t="s">
        <v>135</v>
      </c>
      <c r="AT131" s="227" t="s">
        <v>130</v>
      </c>
      <c r="AU131" s="227" t="s">
        <v>84</v>
      </c>
      <c r="AY131" s="17" t="s">
        <v>129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7" t="s">
        <v>84</v>
      </c>
      <c r="BK131" s="228">
        <f>ROUND(I131*H131,2)</f>
        <v>0</v>
      </c>
      <c r="BL131" s="17" t="s">
        <v>135</v>
      </c>
      <c r="BM131" s="227" t="s">
        <v>136</v>
      </c>
    </row>
    <row r="132" spans="1:51" s="13" customFormat="1" ht="12">
      <c r="A132" s="13"/>
      <c r="B132" s="229"/>
      <c r="C132" s="230"/>
      <c r="D132" s="231" t="s">
        <v>137</v>
      </c>
      <c r="E132" s="232" t="s">
        <v>1</v>
      </c>
      <c r="F132" s="233" t="s">
        <v>138</v>
      </c>
      <c r="G132" s="230"/>
      <c r="H132" s="234">
        <v>101.4</v>
      </c>
      <c r="I132" s="235"/>
      <c r="J132" s="230"/>
      <c r="K132" s="230"/>
      <c r="L132" s="236"/>
      <c r="M132" s="237"/>
      <c r="N132" s="238"/>
      <c r="O132" s="238"/>
      <c r="P132" s="238"/>
      <c r="Q132" s="238"/>
      <c r="R132" s="238"/>
      <c r="S132" s="238"/>
      <c r="T132" s="23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0" t="s">
        <v>137</v>
      </c>
      <c r="AU132" s="240" t="s">
        <v>84</v>
      </c>
      <c r="AV132" s="13" t="s">
        <v>86</v>
      </c>
      <c r="AW132" s="13" t="s">
        <v>32</v>
      </c>
      <c r="AX132" s="13" t="s">
        <v>84</v>
      </c>
      <c r="AY132" s="240" t="s">
        <v>129</v>
      </c>
    </row>
    <row r="133" spans="1:65" s="2" customFormat="1" ht="24.15" customHeight="1">
      <c r="A133" s="38"/>
      <c r="B133" s="39"/>
      <c r="C133" s="241" t="s">
        <v>86</v>
      </c>
      <c r="D133" s="241" t="s">
        <v>139</v>
      </c>
      <c r="E133" s="242" t="s">
        <v>140</v>
      </c>
      <c r="F133" s="243" t="s">
        <v>141</v>
      </c>
      <c r="G133" s="244" t="s">
        <v>133</v>
      </c>
      <c r="H133" s="245">
        <v>111.54</v>
      </c>
      <c r="I133" s="246"/>
      <c r="J133" s="247">
        <f>ROUND(I133*H133,2)</f>
        <v>0</v>
      </c>
      <c r="K133" s="243" t="s">
        <v>134</v>
      </c>
      <c r="L133" s="248"/>
      <c r="M133" s="249" t="s">
        <v>1</v>
      </c>
      <c r="N133" s="250" t="s">
        <v>41</v>
      </c>
      <c r="O133" s="91"/>
      <c r="P133" s="225">
        <f>O133*H133</f>
        <v>0</v>
      </c>
      <c r="Q133" s="225">
        <v>0.006</v>
      </c>
      <c r="R133" s="225">
        <f>Q133*H133</f>
        <v>0.6692400000000001</v>
      </c>
      <c r="S133" s="225">
        <v>0</v>
      </c>
      <c r="T133" s="22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7" t="s">
        <v>142</v>
      </c>
      <c r="AT133" s="227" t="s">
        <v>139</v>
      </c>
      <c r="AU133" s="227" t="s">
        <v>84</v>
      </c>
      <c r="AY133" s="17" t="s">
        <v>129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7" t="s">
        <v>84</v>
      </c>
      <c r="BK133" s="228">
        <f>ROUND(I133*H133,2)</f>
        <v>0</v>
      </c>
      <c r="BL133" s="17" t="s">
        <v>135</v>
      </c>
      <c r="BM133" s="227" t="s">
        <v>143</v>
      </c>
    </row>
    <row r="134" spans="1:51" s="13" customFormat="1" ht="12">
      <c r="A134" s="13"/>
      <c r="B134" s="229"/>
      <c r="C134" s="230"/>
      <c r="D134" s="231" t="s">
        <v>137</v>
      </c>
      <c r="E134" s="230"/>
      <c r="F134" s="233" t="s">
        <v>144</v>
      </c>
      <c r="G134" s="230"/>
      <c r="H134" s="234">
        <v>111.54</v>
      </c>
      <c r="I134" s="235"/>
      <c r="J134" s="230"/>
      <c r="K134" s="230"/>
      <c r="L134" s="236"/>
      <c r="M134" s="237"/>
      <c r="N134" s="238"/>
      <c r="O134" s="238"/>
      <c r="P134" s="238"/>
      <c r="Q134" s="238"/>
      <c r="R134" s="238"/>
      <c r="S134" s="238"/>
      <c r="T134" s="23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0" t="s">
        <v>137</v>
      </c>
      <c r="AU134" s="240" t="s">
        <v>84</v>
      </c>
      <c r="AV134" s="13" t="s">
        <v>86</v>
      </c>
      <c r="AW134" s="13" t="s">
        <v>4</v>
      </c>
      <c r="AX134" s="13" t="s">
        <v>84</v>
      </c>
      <c r="AY134" s="240" t="s">
        <v>129</v>
      </c>
    </row>
    <row r="135" spans="1:65" s="2" customFormat="1" ht="24.15" customHeight="1">
      <c r="A135" s="38"/>
      <c r="B135" s="39"/>
      <c r="C135" s="216" t="s">
        <v>145</v>
      </c>
      <c r="D135" s="216" t="s">
        <v>130</v>
      </c>
      <c r="E135" s="217" t="s">
        <v>146</v>
      </c>
      <c r="F135" s="218" t="s">
        <v>147</v>
      </c>
      <c r="G135" s="219" t="s">
        <v>133</v>
      </c>
      <c r="H135" s="220">
        <v>76.05</v>
      </c>
      <c r="I135" s="221"/>
      <c r="J135" s="222">
        <f>ROUND(I135*H135,2)</f>
        <v>0</v>
      </c>
      <c r="K135" s="218" t="s">
        <v>134</v>
      </c>
      <c r="L135" s="44"/>
      <c r="M135" s="223" t="s">
        <v>1</v>
      </c>
      <c r="N135" s="224" t="s">
        <v>41</v>
      </c>
      <c r="O135" s="91"/>
      <c r="P135" s="225">
        <f>O135*H135</f>
        <v>0</v>
      </c>
      <c r="Q135" s="225">
        <v>0.105</v>
      </c>
      <c r="R135" s="225">
        <f>Q135*H135</f>
        <v>7.98525</v>
      </c>
      <c r="S135" s="225">
        <v>0</v>
      </c>
      <c r="T135" s="22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7" t="s">
        <v>135</v>
      </c>
      <c r="AT135" s="227" t="s">
        <v>130</v>
      </c>
      <c r="AU135" s="227" t="s">
        <v>84</v>
      </c>
      <c r="AY135" s="17" t="s">
        <v>129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7" t="s">
        <v>84</v>
      </c>
      <c r="BK135" s="228">
        <f>ROUND(I135*H135,2)</f>
        <v>0</v>
      </c>
      <c r="BL135" s="17" t="s">
        <v>135</v>
      </c>
      <c r="BM135" s="227" t="s">
        <v>148</v>
      </c>
    </row>
    <row r="136" spans="1:51" s="13" customFormat="1" ht="12">
      <c r="A136" s="13"/>
      <c r="B136" s="229"/>
      <c r="C136" s="230"/>
      <c r="D136" s="231" t="s">
        <v>137</v>
      </c>
      <c r="E136" s="232" t="s">
        <v>1</v>
      </c>
      <c r="F136" s="233" t="s">
        <v>149</v>
      </c>
      <c r="G136" s="230"/>
      <c r="H136" s="234">
        <v>76.05</v>
      </c>
      <c r="I136" s="235"/>
      <c r="J136" s="230"/>
      <c r="K136" s="230"/>
      <c r="L136" s="236"/>
      <c r="M136" s="237"/>
      <c r="N136" s="238"/>
      <c r="O136" s="238"/>
      <c r="P136" s="238"/>
      <c r="Q136" s="238"/>
      <c r="R136" s="238"/>
      <c r="S136" s="238"/>
      <c r="T136" s="23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0" t="s">
        <v>137</v>
      </c>
      <c r="AU136" s="240" t="s">
        <v>84</v>
      </c>
      <c r="AV136" s="13" t="s">
        <v>86</v>
      </c>
      <c r="AW136" s="13" t="s">
        <v>32</v>
      </c>
      <c r="AX136" s="13" t="s">
        <v>84</v>
      </c>
      <c r="AY136" s="240" t="s">
        <v>129</v>
      </c>
    </row>
    <row r="137" spans="1:65" s="2" customFormat="1" ht="16.5" customHeight="1">
      <c r="A137" s="38"/>
      <c r="B137" s="39"/>
      <c r="C137" s="216" t="s">
        <v>135</v>
      </c>
      <c r="D137" s="216" t="s">
        <v>130</v>
      </c>
      <c r="E137" s="217" t="s">
        <v>150</v>
      </c>
      <c r="F137" s="218" t="s">
        <v>151</v>
      </c>
      <c r="G137" s="219" t="s">
        <v>133</v>
      </c>
      <c r="H137" s="220">
        <v>101.4</v>
      </c>
      <c r="I137" s="221"/>
      <c r="J137" s="222">
        <f>ROUND(I137*H137,2)</f>
        <v>0</v>
      </c>
      <c r="K137" s="218" t="s">
        <v>134</v>
      </c>
      <c r="L137" s="44"/>
      <c r="M137" s="223" t="s">
        <v>1</v>
      </c>
      <c r="N137" s="224" t="s">
        <v>41</v>
      </c>
      <c r="O137" s="91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7" t="s">
        <v>135</v>
      </c>
      <c r="AT137" s="227" t="s">
        <v>130</v>
      </c>
      <c r="AU137" s="227" t="s">
        <v>84</v>
      </c>
      <c r="AY137" s="17" t="s">
        <v>129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7" t="s">
        <v>84</v>
      </c>
      <c r="BK137" s="228">
        <f>ROUND(I137*H137,2)</f>
        <v>0</v>
      </c>
      <c r="BL137" s="17" t="s">
        <v>135</v>
      </c>
      <c r="BM137" s="227" t="s">
        <v>152</v>
      </c>
    </row>
    <row r="138" spans="1:51" s="13" customFormat="1" ht="12">
      <c r="A138" s="13"/>
      <c r="B138" s="229"/>
      <c r="C138" s="230"/>
      <c r="D138" s="231" t="s">
        <v>137</v>
      </c>
      <c r="E138" s="232" t="s">
        <v>1</v>
      </c>
      <c r="F138" s="233" t="s">
        <v>138</v>
      </c>
      <c r="G138" s="230"/>
      <c r="H138" s="234">
        <v>101.4</v>
      </c>
      <c r="I138" s="235"/>
      <c r="J138" s="230"/>
      <c r="K138" s="230"/>
      <c r="L138" s="236"/>
      <c r="M138" s="237"/>
      <c r="N138" s="238"/>
      <c r="O138" s="238"/>
      <c r="P138" s="238"/>
      <c r="Q138" s="238"/>
      <c r="R138" s="238"/>
      <c r="S138" s="238"/>
      <c r="T138" s="23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0" t="s">
        <v>137</v>
      </c>
      <c r="AU138" s="240" t="s">
        <v>84</v>
      </c>
      <c r="AV138" s="13" t="s">
        <v>86</v>
      </c>
      <c r="AW138" s="13" t="s">
        <v>32</v>
      </c>
      <c r="AX138" s="13" t="s">
        <v>84</v>
      </c>
      <c r="AY138" s="240" t="s">
        <v>129</v>
      </c>
    </row>
    <row r="139" spans="1:65" s="2" customFormat="1" ht="16.5" customHeight="1">
      <c r="A139" s="38"/>
      <c r="B139" s="39"/>
      <c r="C139" s="216" t="s">
        <v>153</v>
      </c>
      <c r="D139" s="216" t="s">
        <v>130</v>
      </c>
      <c r="E139" s="217" t="s">
        <v>154</v>
      </c>
      <c r="F139" s="218" t="s">
        <v>155</v>
      </c>
      <c r="G139" s="219" t="s">
        <v>156</v>
      </c>
      <c r="H139" s="220">
        <v>250</v>
      </c>
      <c r="I139" s="221"/>
      <c r="J139" s="222">
        <f>ROUND(I139*H139,2)</f>
        <v>0</v>
      </c>
      <c r="K139" s="218" t="s">
        <v>1</v>
      </c>
      <c r="L139" s="44"/>
      <c r="M139" s="223" t="s">
        <v>1</v>
      </c>
      <c r="N139" s="224" t="s">
        <v>41</v>
      </c>
      <c r="O139" s="91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7" t="s">
        <v>135</v>
      </c>
      <c r="AT139" s="227" t="s">
        <v>130</v>
      </c>
      <c r="AU139" s="227" t="s">
        <v>84</v>
      </c>
      <c r="AY139" s="17" t="s">
        <v>129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7" t="s">
        <v>84</v>
      </c>
      <c r="BK139" s="228">
        <f>ROUND(I139*H139,2)</f>
        <v>0</v>
      </c>
      <c r="BL139" s="17" t="s">
        <v>135</v>
      </c>
      <c r="BM139" s="227" t="s">
        <v>157</v>
      </c>
    </row>
    <row r="140" spans="1:51" s="13" customFormat="1" ht="12">
      <c r="A140" s="13"/>
      <c r="B140" s="229"/>
      <c r="C140" s="230"/>
      <c r="D140" s="231" t="s">
        <v>137</v>
      </c>
      <c r="E140" s="232" t="s">
        <v>1</v>
      </c>
      <c r="F140" s="233" t="s">
        <v>158</v>
      </c>
      <c r="G140" s="230"/>
      <c r="H140" s="234">
        <v>250</v>
      </c>
      <c r="I140" s="235"/>
      <c r="J140" s="230"/>
      <c r="K140" s="230"/>
      <c r="L140" s="236"/>
      <c r="M140" s="237"/>
      <c r="N140" s="238"/>
      <c r="O140" s="238"/>
      <c r="P140" s="238"/>
      <c r="Q140" s="238"/>
      <c r="R140" s="238"/>
      <c r="S140" s="238"/>
      <c r="T140" s="23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0" t="s">
        <v>137</v>
      </c>
      <c r="AU140" s="240" t="s">
        <v>84</v>
      </c>
      <c r="AV140" s="13" t="s">
        <v>86</v>
      </c>
      <c r="AW140" s="13" t="s">
        <v>32</v>
      </c>
      <c r="AX140" s="13" t="s">
        <v>84</v>
      </c>
      <c r="AY140" s="240" t="s">
        <v>129</v>
      </c>
    </row>
    <row r="141" spans="1:65" s="2" customFormat="1" ht="33" customHeight="1">
      <c r="A141" s="38"/>
      <c r="B141" s="39"/>
      <c r="C141" s="216" t="s">
        <v>159</v>
      </c>
      <c r="D141" s="216" t="s">
        <v>130</v>
      </c>
      <c r="E141" s="217" t="s">
        <v>160</v>
      </c>
      <c r="F141" s="218" t="s">
        <v>161</v>
      </c>
      <c r="G141" s="219" t="s">
        <v>156</v>
      </c>
      <c r="H141" s="220">
        <v>886</v>
      </c>
      <c r="I141" s="221"/>
      <c r="J141" s="222">
        <f>ROUND(I141*H141,2)</f>
        <v>0</v>
      </c>
      <c r="K141" s="218" t="s">
        <v>1</v>
      </c>
      <c r="L141" s="44"/>
      <c r="M141" s="223" t="s">
        <v>1</v>
      </c>
      <c r="N141" s="224" t="s">
        <v>41</v>
      </c>
      <c r="O141" s="91"/>
      <c r="P141" s="225">
        <f>O141*H141</f>
        <v>0</v>
      </c>
      <c r="Q141" s="225">
        <v>0.1</v>
      </c>
      <c r="R141" s="225">
        <f>Q141*H141</f>
        <v>88.60000000000002</v>
      </c>
      <c r="S141" s="225">
        <v>0</v>
      </c>
      <c r="T141" s="22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7" t="s">
        <v>135</v>
      </c>
      <c r="AT141" s="227" t="s">
        <v>130</v>
      </c>
      <c r="AU141" s="227" t="s">
        <v>84</v>
      </c>
      <c r="AY141" s="17" t="s">
        <v>129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7" t="s">
        <v>84</v>
      </c>
      <c r="BK141" s="228">
        <f>ROUND(I141*H141,2)</f>
        <v>0</v>
      </c>
      <c r="BL141" s="17" t="s">
        <v>135</v>
      </c>
      <c r="BM141" s="227" t="s">
        <v>162</v>
      </c>
    </row>
    <row r="142" spans="1:51" s="13" customFormat="1" ht="12">
      <c r="A142" s="13"/>
      <c r="B142" s="229"/>
      <c r="C142" s="230"/>
      <c r="D142" s="231" t="s">
        <v>137</v>
      </c>
      <c r="E142" s="232" t="s">
        <v>1</v>
      </c>
      <c r="F142" s="233" t="s">
        <v>163</v>
      </c>
      <c r="G142" s="230"/>
      <c r="H142" s="234">
        <v>886</v>
      </c>
      <c r="I142" s="235"/>
      <c r="J142" s="230"/>
      <c r="K142" s="230"/>
      <c r="L142" s="236"/>
      <c r="M142" s="237"/>
      <c r="N142" s="238"/>
      <c r="O142" s="238"/>
      <c r="P142" s="238"/>
      <c r="Q142" s="238"/>
      <c r="R142" s="238"/>
      <c r="S142" s="238"/>
      <c r="T142" s="23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0" t="s">
        <v>137</v>
      </c>
      <c r="AU142" s="240" t="s">
        <v>84</v>
      </c>
      <c r="AV142" s="13" t="s">
        <v>86</v>
      </c>
      <c r="AW142" s="13" t="s">
        <v>32</v>
      </c>
      <c r="AX142" s="13" t="s">
        <v>84</v>
      </c>
      <c r="AY142" s="240" t="s">
        <v>129</v>
      </c>
    </row>
    <row r="143" spans="1:65" s="2" customFormat="1" ht="24.15" customHeight="1">
      <c r="A143" s="38"/>
      <c r="B143" s="39"/>
      <c r="C143" s="216" t="s">
        <v>164</v>
      </c>
      <c r="D143" s="216" t="s">
        <v>130</v>
      </c>
      <c r="E143" s="217" t="s">
        <v>165</v>
      </c>
      <c r="F143" s="218" t="s">
        <v>166</v>
      </c>
      <c r="G143" s="219" t="s">
        <v>133</v>
      </c>
      <c r="H143" s="220">
        <v>101.4</v>
      </c>
      <c r="I143" s="221"/>
      <c r="J143" s="222">
        <f>ROUND(I143*H143,2)</f>
        <v>0</v>
      </c>
      <c r="K143" s="218" t="s">
        <v>1</v>
      </c>
      <c r="L143" s="44"/>
      <c r="M143" s="223" t="s">
        <v>1</v>
      </c>
      <c r="N143" s="224" t="s">
        <v>41</v>
      </c>
      <c r="O143" s="91"/>
      <c r="P143" s="225">
        <f>O143*H143</f>
        <v>0</v>
      </c>
      <c r="Q143" s="225">
        <v>0.105</v>
      </c>
      <c r="R143" s="225">
        <f>Q143*H143</f>
        <v>10.647</v>
      </c>
      <c r="S143" s="225">
        <v>0</v>
      </c>
      <c r="T143" s="22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7" t="s">
        <v>135</v>
      </c>
      <c r="AT143" s="227" t="s">
        <v>130</v>
      </c>
      <c r="AU143" s="227" t="s">
        <v>84</v>
      </c>
      <c r="AY143" s="17" t="s">
        <v>129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7" t="s">
        <v>84</v>
      </c>
      <c r="BK143" s="228">
        <f>ROUND(I143*H143,2)</f>
        <v>0</v>
      </c>
      <c r="BL143" s="17" t="s">
        <v>135</v>
      </c>
      <c r="BM143" s="227" t="s">
        <v>167</v>
      </c>
    </row>
    <row r="144" spans="1:51" s="13" customFormat="1" ht="12">
      <c r="A144" s="13"/>
      <c r="B144" s="229"/>
      <c r="C144" s="230"/>
      <c r="D144" s="231" t="s">
        <v>137</v>
      </c>
      <c r="E144" s="232" t="s">
        <v>1</v>
      </c>
      <c r="F144" s="233" t="s">
        <v>168</v>
      </c>
      <c r="G144" s="230"/>
      <c r="H144" s="234">
        <v>101.4</v>
      </c>
      <c r="I144" s="235"/>
      <c r="J144" s="230"/>
      <c r="K144" s="230"/>
      <c r="L144" s="236"/>
      <c r="M144" s="237"/>
      <c r="N144" s="238"/>
      <c r="O144" s="238"/>
      <c r="P144" s="238"/>
      <c r="Q144" s="238"/>
      <c r="R144" s="238"/>
      <c r="S144" s="238"/>
      <c r="T144" s="23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0" t="s">
        <v>137</v>
      </c>
      <c r="AU144" s="240" t="s">
        <v>84</v>
      </c>
      <c r="AV144" s="13" t="s">
        <v>86</v>
      </c>
      <c r="AW144" s="13" t="s">
        <v>32</v>
      </c>
      <c r="AX144" s="13" t="s">
        <v>84</v>
      </c>
      <c r="AY144" s="240" t="s">
        <v>129</v>
      </c>
    </row>
    <row r="145" spans="1:63" s="12" customFormat="1" ht="22.8" customHeight="1">
      <c r="A145" s="12"/>
      <c r="B145" s="202"/>
      <c r="C145" s="203"/>
      <c r="D145" s="204" t="s">
        <v>75</v>
      </c>
      <c r="E145" s="251" t="s">
        <v>169</v>
      </c>
      <c r="F145" s="251" t="s">
        <v>170</v>
      </c>
      <c r="G145" s="203"/>
      <c r="H145" s="203"/>
      <c r="I145" s="206"/>
      <c r="J145" s="252">
        <f>BK145</f>
        <v>0</v>
      </c>
      <c r="K145" s="203"/>
      <c r="L145" s="208"/>
      <c r="M145" s="209"/>
      <c r="N145" s="210"/>
      <c r="O145" s="210"/>
      <c r="P145" s="211">
        <f>P146+SUM(P147:P155)</f>
        <v>0</v>
      </c>
      <c r="Q145" s="210"/>
      <c r="R145" s="211">
        <f>R146+SUM(R147:R155)</f>
        <v>0</v>
      </c>
      <c r="S145" s="210"/>
      <c r="T145" s="212">
        <f>T146+SUM(T147:T155)</f>
        <v>620.2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3" t="s">
        <v>84</v>
      </c>
      <c r="AT145" s="214" t="s">
        <v>75</v>
      </c>
      <c r="AU145" s="214" t="s">
        <v>84</v>
      </c>
      <c r="AY145" s="213" t="s">
        <v>129</v>
      </c>
      <c r="BK145" s="215">
        <f>BK146+SUM(BK147:BK155)</f>
        <v>0</v>
      </c>
    </row>
    <row r="146" spans="1:65" s="2" customFormat="1" ht="16.5" customHeight="1">
      <c r="A146" s="38"/>
      <c r="B146" s="39"/>
      <c r="C146" s="216" t="s">
        <v>142</v>
      </c>
      <c r="D146" s="216" t="s">
        <v>130</v>
      </c>
      <c r="E146" s="217" t="s">
        <v>171</v>
      </c>
      <c r="F146" s="218" t="s">
        <v>172</v>
      </c>
      <c r="G146" s="219" t="s">
        <v>156</v>
      </c>
      <c r="H146" s="220">
        <v>6</v>
      </c>
      <c r="I146" s="221"/>
      <c r="J146" s="222">
        <f>ROUND(I146*H146,2)</f>
        <v>0</v>
      </c>
      <c r="K146" s="218" t="s">
        <v>134</v>
      </c>
      <c r="L146" s="44"/>
      <c r="M146" s="223" t="s">
        <v>1</v>
      </c>
      <c r="N146" s="224" t="s">
        <v>41</v>
      </c>
      <c r="O146" s="91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7" t="s">
        <v>135</v>
      </c>
      <c r="AT146" s="227" t="s">
        <v>130</v>
      </c>
      <c r="AU146" s="227" t="s">
        <v>86</v>
      </c>
      <c r="AY146" s="17" t="s">
        <v>129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7" t="s">
        <v>84</v>
      </c>
      <c r="BK146" s="228">
        <f>ROUND(I146*H146,2)</f>
        <v>0</v>
      </c>
      <c r="BL146" s="17" t="s">
        <v>135</v>
      </c>
      <c r="BM146" s="227" t="s">
        <v>173</v>
      </c>
    </row>
    <row r="147" spans="1:65" s="2" customFormat="1" ht="24.15" customHeight="1">
      <c r="A147" s="38"/>
      <c r="B147" s="39"/>
      <c r="C147" s="216" t="s">
        <v>169</v>
      </c>
      <c r="D147" s="216" t="s">
        <v>130</v>
      </c>
      <c r="E147" s="217" t="s">
        <v>174</v>
      </c>
      <c r="F147" s="218" t="s">
        <v>175</v>
      </c>
      <c r="G147" s="219" t="s">
        <v>156</v>
      </c>
      <c r="H147" s="220">
        <v>240</v>
      </c>
      <c r="I147" s="221"/>
      <c r="J147" s="222">
        <f>ROUND(I147*H147,2)</f>
        <v>0</v>
      </c>
      <c r="K147" s="218" t="s">
        <v>134</v>
      </c>
      <c r="L147" s="44"/>
      <c r="M147" s="223" t="s">
        <v>1</v>
      </c>
      <c r="N147" s="224" t="s">
        <v>41</v>
      </c>
      <c r="O147" s="91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7" t="s">
        <v>135</v>
      </c>
      <c r="AT147" s="227" t="s">
        <v>130</v>
      </c>
      <c r="AU147" s="227" t="s">
        <v>86</v>
      </c>
      <c r="AY147" s="17" t="s">
        <v>129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7" t="s">
        <v>84</v>
      </c>
      <c r="BK147" s="228">
        <f>ROUND(I147*H147,2)</f>
        <v>0</v>
      </c>
      <c r="BL147" s="17" t="s">
        <v>135</v>
      </c>
      <c r="BM147" s="227" t="s">
        <v>176</v>
      </c>
    </row>
    <row r="148" spans="1:65" s="2" customFormat="1" ht="16.5" customHeight="1">
      <c r="A148" s="38"/>
      <c r="B148" s="39"/>
      <c r="C148" s="216" t="s">
        <v>177</v>
      </c>
      <c r="D148" s="216" t="s">
        <v>130</v>
      </c>
      <c r="E148" s="217" t="s">
        <v>178</v>
      </c>
      <c r="F148" s="218" t="s">
        <v>179</v>
      </c>
      <c r="G148" s="219" t="s">
        <v>156</v>
      </c>
      <c r="H148" s="220">
        <v>6</v>
      </c>
      <c r="I148" s="221"/>
      <c r="J148" s="222">
        <f>ROUND(I148*H148,2)</f>
        <v>0</v>
      </c>
      <c r="K148" s="218" t="s">
        <v>134</v>
      </c>
      <c r="L148" s="44"/>
      <c r="M148" s="223" t="s">
        <v>1</v>
      </c>
      <c r="N148" s="224" t="s">
        <v>41</v>
      </c>
      <c r="O148" s="91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7" t="s">
        <v>135</v>
      </c>
      <c r="AT148" s="227" t="s">
        <v>130</v>
      </c>
      <c r="AU148" s="227" t="s">
        <v>86</v>
      </c>
      <c r="AY148" s="17" t="s">
        <v>129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7" t="s">
        <v>84</v>
      </c>
      <c r="BK148" s="228">
        <f>ROUND(I148*H148,2)</f>
        <v>0</v>
      </c>
      <c r="BL148" s="17" t="s">
        <v>135</v>
      </c>
      <c r="BM148" s="227" t="s">
        <v>180</v>
      </c>
    </row>
    <row r="149" spans="1:65" s="2" customFormat="1" ht="24.15" customHeight="1">
      <c r="A149" s="38"/>
      <c r="B149" s="39"/>
      <c r="C149" s="216" t="s">
        <v>181</v>
      </c>
      <c r="D149" s="216" t="s">
        <v>130</v>
      </c>
      <c r="E149" s="217" t="s">
        <v>182</v>
      </c>
      <c r="F149" s="218" t="s">
        <v>183</v>
      </c>
      <c r="G149" s="219" t="s">
        <v>133</v>
      </c>
      <c r="H149" s="220">
        <v>886</v>
      </c>
      <c r="I149" s="221"/>
      <c r="J149" s="222">
        <f>ROUND(I149*H149,2)</f>
        <v>0</v>
      </c>
      <c r="K149" s="218" t="s">
        <v>134</v>
      </c>
      <c r="L149" s="44"/>
      <c r="M149" s="223" t="s">
        <v>1</v>
      </c>
      <c r="N149" s="224" t="s">
        <v>41</v>
      </c>
      <c r="O149" s="91"/>
      <c r="P149" s="225">
        <f>O149*H149</f>
        <v>0</v>
      </c>
      <c r="Q149" s="225">
        <v>0</v>
      </c>
      <c r="R149" s="225">
        <f>Q149*H149</f>
        <v>0</v>
      </c>
      <c r="S149" s="225">
        <v>0.09</v>
      </c>
      <c r="T149" s="226">
        <f>S149*H149</f>
        <v>79.74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7" t="s">
        <v>135</v>
      </c>
      <c r="AT149" s="227" t="s">
        <v>130</v>
      </c>
      <c r="AU149" s="227" t="s">
        <v>86</v>
      </c>
      <c r="AY149" s="17" t="s">
        <v>129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7" t="s">
        <v>84</v>
      </c>
      <c r="BK149" s="228">
        <f>ROUND(I149*H149,2)</f>
        <v>0</v>
      </c>
      <c r="BL149" s="17" t="s">
        <v>135</v>
      </c>
      <c r="BM149" s="227" t="s">
        <v>184</v>
      </c>
    </row>
    <row r="150" spans="1:51" s="13" customFormat="1" ht="12">
      <c r="A150" s="13"/>
      <c r="B150" s="229"/>
      <c r="C150" s="230"/>
      <c r="D150" s="231" t="s">
        <v>137</v>
      </c>
      <c r="E150" s="232" t="s">
        <v>1</v>
      </c>
      <c r="F150" s="233" t="s">
        <v>185</v>
      </c>
      <c r="G150" s="230"/>
      <c r="H150" s="234">
        <v>886</v>
      </c>
      <c r="I150" s="235"/>
      <c r="J150" s="230"/>
      <c r="K150" s="230"/>
      <c r="L150" s="236"/>
      <c r="M150" s="237"/>
      <c r="N150" s="238"/>
      <c r="O150" s="238"/>
      <c r="P150" s="238"/>
      <c r="Q150" s="238"/>
      <c r="R150" s="238"/>
      <c r="S150" s="238"/>
      <c r="T150" s="23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0" t="s">
        <v>137</v>
      </c>
      <c r="AU150" s="240" t="s">
        <v>86</v>
      </c>
      <c r="AV150" s="13" t="s">
        <v>86</v>
      </c>
      <c r="AW150" s="13" t="s">
        <v>32</v>
      </c>
      <c r="AX150" s="13" t="s">
        <v>84</v>
      </c>
      <c r="AY150" s="240" t="s">
        <v>129</v>
      </c>
    </row>
    <row r="151" spans="1:65" s="2" customFormat="1" ht="24.15" customHeight="1">
      <c r="A151" s="38"/>
      <c r="B151" s="39"/>
      <c r="C151" s="216" t="s">
        <v>186</v>
      </c>
      <c r="D151" s="216" t="s">
        <v>130</v>
      </c>
      <c r="E151" s="217" t="s">
        <v>187</v>
      </c>
      <c r="F151" s="218" t="s">
        <v>188</v>
      </c>
      <c r="G151" s="219" t="s">
        <v>189</v>
      </c>
      <c r="H151" s="220">
        <v>265.8</v>
      </c>
      <c r="I151" s="221"/>
      <c r="J151" s="222">
        <f>ROUND(I151*H151,2)</f>
        <v>0</v>
      </c>
      <c r="K151" s="218" t="s">
        <v>134</v>
      </c>
      <c r="L151" s="44"/>
      <c r="M151" s="223" t="s">
        <v>1</v>
      </c>
      <c r="N151" s="224" t="s">
        <v>41</v>
      </c>
      <c r="O151" s="91"/>
      <c r="P151" s="225">
        <f>O151*H151</f>
        <v>0</v>
      </c>
      <c r="Q151" s="225">
        <v>0</v>
      </c>
      <c r="R151" s="225">
        <f>Q151*H151</f>
        <v>0</v>
      </c>
      <c r="S151" s="225">
        <v>1.4</v>
      </c>
      <c r="T151" s="226">
        <f>S151*H151</f>
        <v>372.12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7" t="s">
        <v>135</v>
      </c>
      <c r="AT151" s="227" t="s">
        <v>130</v>
      </c>
      <c r="AU151" s="227" t="s">
        <v>86</v>
      </c>
      <c r="AY151" s="17" t="s">
        <v>129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7" t="s">
        <v>84</v>
      </c>
      <c r="BK151" s="228">
        <f>ROUND(I151*H151,2)</f>
        <v>0</v>
      </c>
      <c r="BL151" s="17" t="s">
        <v>135</v>
      </c>
      <c r="BM151" s="227" t="s">
        <v>190</v>
      </c>
    </row>
    <row r="152" spans="1:51" s="13" customFormat="1" ht="12">
      <c r="A152" s="13"/>
      <c r="B152" s="229"/>
      <c r="C152" s="230"/>
      <c r="D152" s="231" t="s">
        <v>137</v>
      </c>
      <c r="E152" s="232" t="s">
        <v>1</v>
      </c>
      <c r="F152" s="233" t="s">
        <v>191</v>
      </c>
      <c r="G152" s="230"/>
      <c r="H152" s="234">
        <v>265.8</v>
      </c>
      <c r="I152" s="235"/>
      <c r="J152" s="230"/>
      <c r="K152" s="230"/>
      <c r="L152" s="236"/>
      <c r="M152" s="237"/>
      <c r="N152" s="238"/>
      <c r="O152" s="238"/>
      <c r="P152" s="238"/>
      <c r="Q152" s="238"/>
      <c r="R152" s="238"/>
      <c r="S152" s="238"/>
      <c r="T152" s="23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0" t="s">
        <v>137</v>
      </c>
      <c r="AU152" s="240" t="s">
        <v>86</v>
      </c>
      <c r="AV152" s="13" t="s">
        <v>86</v>
      </c>
      <c r="AW152" s="13" t="s">
        <v>32</v>
      </c>
      <c r="AX152" s="13" t="s">
        <v>84</v>
      </c>
      <c r="AY152" s="240" t="s">
        <v>129</v>
      </c>
    </row>
    <row r="153" spans="1:65" s="2" customFormat="1" ht="16.5" customHeight="1">
      <c r="A153" s="38"/>
      <c r="B153" s="39"/>
      <c r="C153" s="216" t="s">
        <v>192</v>
      </c>
      <c r="D153" s="216" t="s">
        <v>130</v>
      </c>
      <c r="E153" s="217" t="s">
        <v>193</v>
      </c>
      <c r="F153" s="218" t="s">
        <v>194</v>
      </c>
      <c r="G153" s="219" t="s">
        <v>133</v>
      </c>
      <c r="H153" s="220">
        <v>886</v>
      </c>
      <c r="I153" s="221"/>
      <c r="J153" s="222">
        <f>ROUND(I153*H153,2)</f>
        <v>0</v>
      </c>
      <c r="K153" s="218" t="s">
        <v>1</v>
      </c>
      <c r="L153" s="44"/>
      <c r="M153" s="223" t="s">
        <v>1</v>
      </c>
      <c r="N153" s="224" t="s">
        <v>41</v>
      </c>
      <c r="O153" s="91"/>
      <c r="P153" s="225">
        <f>O153*H153</f>
        <v>0</v>
      </c>
      <c r="Q153" s="225">
        <v>0</v>
      </c>
      <c r="R153" s="225">
        <f>Q153*H153</f>
        <v>0</v>
      </c>
      <c r="S153" s="225">
        <v>0.19</v>
      </c>
      <c r="T153" s="226">
        <f>S153*H153</f>
        <v>168.34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7" t="s">
        <v>135</v>
      </c>
      <c r="AT153" s="227" t="s">
        <v>130</v>
      </c>
      <c r="AU153" s="227" t="s">
        <v>86</v>
      </c>
      <c r="AY153" s="17" t="s">
        <v>129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7" t="s">
        <v>84</v>
      </c>
      <c r="BK153" s="228">
        <f>ROUND(I153*H153,2)</f>
        <v>0</v>
      </c>
      <c r="BL153" s="17" t="s">
        <v>135</v>
      </c>
      <c r="BM153" s="227" t="s">
        <v>195</v>
      </c>
    </row>
    <row r="154" spans="1:51" s="13" customFormat="1" ht="12">
      <c r="A154" s="13"/>
      <c r="B154" s="229"/>
      <c r="C154" s="230"/>
      <c r="D154" s="231" t="s">
        <v>137</v>
      </c>
      <c r="E154" s="232" t="s">
        <v>1</v>
      </c>
      <c r="F154" s="233" t="s">
        <v>196</v>
      </c>
      <c r="G154" s="230"/>
      <c r="H154" s="234">
        <v>886</v>
      </c>
      <c r="I154" s="235"/>
      <c r="J154" s="230"/>
      <c r="K154" s="230"/>
      <c r="L154" s="236"/>
      <c r="M154" s="237"/>
      <c r="N154" s="238"/>
      <c r="O154" s="238"/>
      <c r="P154" s="238"/>
      <c r="Q154" s="238"/>
      <c r="R154" s="238"/>
      <c r="S154" s="238"/>
      <c r="T154" s="23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0" t="s">
        <v>137</v>
      </c>
      <c r="AU154" s="240" t="s">
        <v>86</v>
      </c>
      <c r="AV154" s="13" t="s">
        <v>86</v>
      </c>
      <c r="AW154" s="13" t="s">
        <v>32</v>
      </c>
      <c r="AX154" s="13" t="s">
        <v>84</v>
      </c>
      <c r="AY154" s="240" t="s">
        <v>129</v>
      </c>
    </row>
    <row r="155" spans="1:63" s="12" customFormat="1" ht="20.85" customHeight="1">
      <c r="A155" s="12"/>
      <c r="B155" s="202"/>
      <c r="C155" s="203"/>
      <c r="D155" s="204" t="s">
        <v>75</v>
      </c>
      <c r="E155" s="251" t="s">
        <v>197</v>
      </c>
      <c r="F155" s="251" t="s">
        <v>198</v>
      </c>
      <c r="G155" s="203"/>
      <c r="H155" s="203"/>
      <c r="I155" s="206"/>
      <c r="J155" s="252">
        <f>BK155</f>
        <v>0</v>
      </c>
      <c r="K155" s="203"/>
      <c r="L155" s="208"/>
      <c r="M155" s="209"/>
      <c r="N155" s="210"/>
      <c r="O155" s="210"/>
      <c r="P155" s="211">
        <f>SUM(P156:P163)</f>
        <v>0</v>
      </c>
      <c r="Q155" s="210"/>
      <c r="R155" s="211">
        <f>SUM(R156:R163)</f>
        <v>0</v>
      </c>
      <c r="S155" s="210"/>
      <c r="T155" s="212">
        <f>SUM(T156:T163)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3" t="s">
        <v>84</v>
      </c>
      <c r="AT155" s="214" t="s">
        <v>75</v>
      </c>
      <c r="AU155" s="214" t="s">
        <v>86</v>
      </c>
      <c r="AY155" s="213" t="s">
        <v>129</v>
      </c>
      <c r="BK155" s="215">
        <f>SUM(BK156:BK163)</f>
        <v>0</v>
      </c>
    </row>
    <row r="156" spans="1:65" s="2" customFormat="1" ht="33" customHeight="1">
      <c r="A156" s="38"/>
      <c r="B156" s="39"/>
      <c r="C156" s="216" t="s">
        <v>199</v>
      </c>
      <c r="D156" s="216" t="s">
        <v>130</v>
      </c>
      <c r="E156" s="217" t="s">
        <v>200</v>
      </c>
      <c r="F156" s="218" t="s">
        <v>201</v>
      </c>
      <c r="G156" s="219" t="s">
        <v>133</v>
      </c>
      <c r="H156" s="220">
        <v>2096.4</v>
      </c>
      <c r="I156" s="221"/>
      <c r="J156" s="222">
        <f>ROUND(I156*H156,2)</f>
        <v>0</v>
      </c>
      <c r="K156" s="218" t="s">
        <v>134</v>
      </c>
      <c r="L156" s="44"/>
      <c r="M156" s="223" t="s">
        <v>1</v>
      </c>
      <c r="N156" s="224" t="s">
        <v>41</v>
      </c>
      <c r="O156" s="91"/>
      <c r="P156" s="225">
        <f>O156*H156</f>
        <v>0</v>
      </c>
      <c r="Q156" s="225">
        <v>0</v>
      </c>
      <c r="R156" s="225">
        <f>Q156*H156</f>
        <v>0</v>
      </c>
      <c r="S156" s="225">
        <v>0</v>
      </c>
      <c r="T156" s="22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7" t="s">
        <v>135</v>
      </c>
      <c r="AT156" s="227" t="s">
        <v>130</v>
      </c>
      <c r="AU156" s="227" t="s">
        <v>145</v>
      </c>
      <c r="AY156" s="17" t="s">
        <v>129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7" t="s">
        <v>84</v>
      </c>
      <c r="BK156" s="228">
        <f>ROUND(I156*H156,2)</f>
        <v>0</v>
      </c>
      <c r="BL156" s="17" t="s">
        <v>135</v>
      </c>
      <c r="BM156" s="227" t="s">
        <v>202</v>
      </c>
    </row>
    <row r="157" spans="1:47" s="2" customFormat="1" ht="12">
      <c r="A157" s="38"/>
      <c r="B157" s="39"/>
      <c r="C157" s="40"/>
      <c r="D157" s="231" t="s">
        <v>203</v>
      </c>
      <c r="E157" s="40"/>
      <c r="F157" s="253" t="s">
        <v>204</v>
      </c>
      <c r="G157" s="40"/>
      <c r="H157" s="40"/>
      <c r="I157" s="254"/>
      <c r="J157" s="40"/>
      <c r="K157" s="40"/>
      <c r="L157" s="44"/>
      <c r="M157" s="255"/>
      <c r="N157" s="256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203</v>
      </c>
      <c r="AU157" s="17" t="s">
        <v>145</v>
      </c>
    </row>
    <row r="158" spans="1:51" s="13" customFormat="1" ht="12">
      <c r="A158" s="13"/>
      <c r="B158" s="229"/>
      <c r="C158" s="230"/>
      <c r="D158" s="231" t="s">
        <v>137</v>
      </c>
      <c r="E158" s="232" t="s">
        <v>1</v>
      </c>
      <c r="F158" s="233" t="s">
        <v>205</v>
      </c>
      <c r="G158" s="230"/>
      <c r="H158" s="234">
        <v>2096.4</v>
      </c>
      <c r="I158" s="235"/>
      <c r="J158" s="230"/>
      <c r="K158" s="230"/>
      <c r="L158" s="236"/>
      <c r="M158" s="237"/>
      <c r="N158" s="238"/>
      <c r="O158" s="238"/>
      <c r="P158" s="238"/>
      <c r="Q158" s="238"/>
      <c r="R158" s="238"/>
      <c r="S158" s="238"/>
      <c r="T158" s="23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0" t="s">
        <v>137</v>
      </c>
      <c r="AU158" s="240" t="s">
        <v>145</v>
      </c>
      <c r="AV158" s="13" t="s">
        <v>86</v>
      </c>
      <c r="AW158" s="13" t="s">
        <v>32</v>
      </c>
      <c r="AX158" s="13" t="s">
        <v>84</v>
      </c>
      <c r="AY158" s="240" t="s">
        <v>129</v>
      </c>
    </row>
    <row r="159" spans="1:65" s="2" customFormat="1" ht="33" customHeight="1">
      <c r="A159" s="38"/>
      <c r="B159" s="39"/>
      <c r="C159" s="216" t="s">
        <v>8</v>
      </c>
      <c r="D159" s="216" t="s">
        <v>130</v>
      </c>
      <c r="E159" s="217" t="s">
        <v>206</v>
      </c>
      <c r="F159" s="218" t="s">
        <v>207</v>
      </c>
      <c r="G159" s="219" t="s">
        <v>133</v>
      </c>
      <c r="H159" s="220">
        <v>125724</v>
      </c>
      <c r="I159" s="221"/>
      <c r="J159" s="222">
        <f>ROUND(I159*H159,2)</f>
        <v>0</v>
      </c>
      <c r="K159" s="218" t="s">
        <v>134</v>
      </c>
      <c r="L159" s="44"/>
      <c r="M159" s="223" t="s">
        <v>1</v>
      </c>
      <c r="N159" s="224" t="s">
        <v>41</v>
      </c>
      <c r="O159" s="91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7" t="s">
        <v>135</v>
      </c>
      <c r="AT159" s="227" t="s">
        <v>130</v>
      </c>
      <c r="AU159" s="227" t="s">
        <v>145</v>
      </c>
      <c r="AY159" s="17" t="s">
        <v>129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7" t="s">
        <v>84</v>
      </c>
      <c r="BK159" s="228">
        <f>ROUND(I159*H159,2)</f>
        <v>0</v>
      </c>
      <c r="BL159" s="17" t="s">
        <v>135</v>
      </c>
      <c r="BM159" s="227" t="s">
        <v>208</v>
      </c>
    </row>
    <row r="160" spans="1:51" s="13" customFormat="1" ht="12">
      <c r="A160" s="13"/>
      <c r="B160" s="229"/>
      <c r="C160" s="230"/>
      <c r="D160" s="231" t="s">
        <v>137</v>
      </c>
      <c r="E160" s="232" t="s">
        <v>1</v>
      </c>
      <c r="F160" s="233" t="s">
        <v>209</v>
      </c>
      <c r="G160" s="230"/>
      <c r="H160" s="234">
        <v>125724</v>
      </c>
      <c r="I160" s="235"/>
      <c r="J160" s="230"/>
      <c r="K160" s="230"/>
      <c r="L160" s="236"/>
      <c r="M160" s="237"/>
      <c r="N160" s="238"/>
      <c r="O160" s="238"/>
      <c r="P160" s="238"/>
      <c r="Q160" s="238"/>
      <c r="R160" s="238"/>
      <c r="S160" s="238"/>
      <c r="T160" s="23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0" t="s">
        <v>137</v>
      </c>
      <c r="AU160" s="240" t="s">
        <v>145</v>
      </c>
      <c r="AV160" s="13" t="s">
        <v>86</v>
      </c>
      <c r="AW160" s="13" t="s">
        <v>32</v>
      </c>
      <c r="AX160" s="13" t="s">
        <v>84</v>
      </c>
      <c r="AY160" s="240" t="s">
        <v>129</v>
      </c>
    </row>
    <row r="161" spans="1:65" s="2" customFormat="1" ht="33" customHeight="1">
      <c r="A161" s="38"/>
      <c r="B161" s="39"/>
      <c r="C161" s="216" t="s">
        <v>210</v>
      </c>
      <c r="D161" s="216" t="s">
        <v>130</v>
      </c>
      <c r="E161" s="217" t="s">
        <v>211</v>
      </c>
      <c r="F161" s="218" t="s">
        <v>212</v>
      </c>
      <c r="G161" s="219" t="s">
        <v>133</v>
      </c>
      <c r="H161" s="220">
        <v>2096.4</v>
      </c>
      <c r="I161" s="221"/>
      <c r="J161" s="222">
        <f>ROUND(I161*H161,2)</f>
        <v>0</v>
      </c>
      <c r="K161" s="218" t="s">
        <v>134</v>
      </c>
      <c r="L161" s="44"/>
      <c r="M161" s="223" t="s">
        <v>1</v>
      </c>
      <c r="N161" s="224" t="s">
        <v>41</v>
      </c>
      <c r="O161" s="91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7" t="s">
        <v>135</v>
      </c>
      <c r="AT161" s="227" t="s">
        <v>130</v>
      </c>
      <c r="AU161" s="227" t="s">
        <v>145</v>
      </c>
      <c r="AY161" s="17" t="s">
        <v>129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7" t="s">
        <v>84</v>
      </c>
      <c r="BK161" s="228">
        <f>ROUND(I161*H161,2)</f>
        <v>0</v>
      </c>
      <c r="BL161" s="17" t="s">
        <v>135</v>
      </c>
      <c r="BM161" s="227" t="s">
        <v>213</v>
      </c>
    </row>
    <row r="162" spans="1:65" s="2" customFormat="1" ht="16.5" customHeight="1">
      <c r="A162" s="38"/>
      <c r="B162" s="39"/>
      <c r="C162" s="216" t="s">
        <v>214</v>
      </c>
      <c r="D162" s="216" t="s">
        <v>130</v>
      </c>
      <c r="E162" s="217" t="s">
        <v>215</v>
      </c>
      <c r="F162" s="218" t="s">
        <v>216</v>
      </c>
      <c r="G162" s="219" t="s">
        <v>217</v>
      </c>
      <c r="H162" s="220">
        <v>1</v>
      </c>
      <c r="I162" s="221"/>
      <c r="J162" s="222">
        <f>ROUND(I162*H162,2)</f>
        <v>0</v>
      </c>
      <c r="K162" s="218" t="s">
        <v>1</v>
      </c>
      <c r="L162" s="44"/>
      <c r="M162" s="223" t="s">
        <v>1</v>
      </c>
      <c r="N162" s="224" t="s">
        <v>41</v>
      </c>
      <c r="O162" s="91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7" t="s">
        <v>135</v>
      </c>
      <c r="AT162" s="227" t="s">
        <v>130</v>
      </c>
      <c r="AU162" s="227" t="s">
        <v>145</v>
      </c>
      <c r="AY162" s="17" t="s">
        <v>129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7" t="s">
        <v>84</v>
      </c>
      <c r="BK162" s="228">
        <f>ROUND(I162*H162,2)</f>
        <v>0</v>
      </c>
      <c r="BL162" s="17" t="s">
        <v>135</v>
      </c>
      <c r="BM162" s="227" t="s">
        <v>218</v>
      </c>
    </row>
    <row r="163" spans="1:47" s="2" customFormat="1" ht="12">
      <c r="A163" s="38"/>
      <c r="B163" s="39"/>
      <c r="C163" s="40"/>
      <c r="D163" s="231" t="s">
        <v>203</v>
      </c>
      <c r="E163" s="40"/>
      <c r="F163" s="253" t="s">
        <v>219</v>
      </c>
      <c r="G163" s="40"/>
      <c r="H163" s="40"/>
      <c r="I163" s="254"/>
      <c r="J163" s="40"/>
      <c r="K163" s="40"/>
      <c r="L163" s="44"/>
      <c r="M163" s="255"/>
      <c r="N163" s="256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203</v>
      </c>
      <c r="AU163" s="17" t="s">
        <v>145</v>
      </c>
    </row>
    <row r="164" spans="1:63" s="12" customFormat="1" ht="22.8" customHeight="1">
      <c r="A164" s="12"/>
      <c r="B164" s="202"/>
      <c r="C164" s="203"/>
      <c r="D164" s="204" t="s">
        <v>75</v>
      </c>
      <c r="E164" s="251" t="s">
        <v>220</v>
      </c>
      <c r="F164" s="251" t="s">
        <v>221</v>
      </c>
      <c r="G164" s="203"/>
      <c r="H164" s="203"/>
      <c r="I164" s="206"/>
      <c r="J164" s="252">
        <f>BK164</f>
        <v>0</v>
      </c>
      <c r="K164" s="203"/>
      <c r="L164" s="208"/>
      <c r="M164" s="209"/>
      <c r="N164" s="210"/>
      <c r="O164" s="210"/>
      <c r="P164" s="211">
        <f>SUM(P165:P170)</f>
        <v>0</v>
      </c>
      <c r="Q164" s="210"/>
      <c r="R164" s="211">
        <f>SUM(R165:R170)</f>
        <v>0</v>
      </c>
      <c r="S164" s="210"/>
      <c r="T164" s="212">
        <f>SUM(T165:T170)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3" t="s">
        <v>84</v>
      </c>
      <c r="AT164" s="214" t="s">
        <v>75</v>
      </c>
      <c r="AU164" s="214" t="s">
        <v>84</v>
      </c>
      <c r="AY164" s="213" t="s">
        <v>129</v>
      </c>
      <c r="BK164" s="215">
        <f>SUM(BK165:BK170)</f>
        <v>0</v>
      </c>
    </row>
    <row r="165" spans="1:65" s="2" customFormat="1" ht="33" customHeight="1">
      <c r="A165" s="38"/>
      <c r="B165" s="39"/>
      <c r="C165" s="216" t="s">
        <v>222</v>
      </c>
      <c r="D165" s="216" t="s">
        <v>130</v>
      </c>
      <c r="E165" s="217" t="s">
        <v>223</v>
      </c>
      <c r="F165" s="218" t="s">
        <v>224</v>
      </c>
      <c r="G165" s="219" t="s">
        <v>225</v>
      </c>
      <c r="H165" s="220">
        <v>671.773</v>
      </c>
      <c r="I165" s="221"/>
      <c r="J165" s="222">
        <f>ROUND(I165*H165,2)</f>
        <v>0</v>
      </c>
      <c r="K165" s="218" t="s">
        <v>134</v>
      </c>
      <c r="L165" s="44"/>
      <c r="M165" s="223" t="s">
        <v>1</v>
      </c>
      <c r="N165" s="224" t="s">
        <v>41</v>
      </c>
      <c r="O165" s="91"/>
      <c r="P165" s="225">
        <f>O165*H165</f>
        <v>0</v>
      </c>
      <c r="Q165" s="225">
        <v>0</v>
      </c>
      <c r="R165" s="225">
        <f>Q165*H165</f>
        <v>0</v>
      </c>
      <c r="S165" s="225">
        <v>0</v>
      </c>
      <c r="T165" s="22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7" t="s">
        <v>135</v>
      </c>
      <c r="AT165" s="227" t="s">
        <v>130</v>
      </c>
      <c r="AU165" s="227" t="s">
        <v>86</v>
      </c>
      <c r="AY165" s="17" t="s">
        <v>129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7" t="s">
        <v>84</v>
      </c>
      <c r="BK165" s="228">
        <f>ROUND(I165*H165,2)</f>
        <v>0</v>
      </c>
      <c r="BL165" s="17" t="s">
        <v>135</v>
      </c>
      <c r="BM165" s="227" t="s">
        <v>226</v>
      </c>
    </row>
    <row r="166" spans="1:65" s="2" customFormat="1" ht="24.15" customHeight="1">
      <c r="A166" s="38"/>
      <c r="B166" s="39"/>
      <c r="C166" s="216" t="s">
        <v>227</v>
      </c>
      <c r="D166" s="216" t="s">
        <v>130</v>
      </c>
      <c r="E166" s="217" t="s">
        <v>228</v>
      </c>
      <c r="F166" s="218" t="s">
        <v>229</v>
      </c>
      <c r="G166" s="219" t="s">
        <v>225</v>
      </c>
      <c r="H166" s="220">
        <v>671.773</v>
      </c>
      <c r="I166" s="221"/>
      <c r="J166" s="222">
        <f>ROUND(I166*H166,2)</f>
        <v>0</v>
      </c>
      <c r="K166" s="218" t="s">
        <v>134</v>
      </c>
      <c r="L166" s="44"/>
      <c r="M166" s="223" t="s">
        <v>1</v>
      </c>
      <c r="N166" s="224" t="s">
        <v>41</v>
      </c>
      <c r="O166" s="91"/>
      <c r="P166" s="225">
        <f>O166*H166</f>
        <v>0</v>
      </c>
      <c r="Q166" s="225">
        <v>0</v>
      </c>
      <c r="R166" s="225">
        <f>Q166*H166</f>
        <v>0</v>
      </c>
      <c r="S166" s="225">
        <v>0</v>
      </c>
      <c r="T166" s="22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7" t="s">
        <v>135</v>
      </c>
      <c r="AT166" s="227" t="s">
        <v>130</v>
      </c>
      <c r="AU166" s="227" t="s">
        <v>86</v>
      </c>
      <c r="AY166" s="17" t="s">
        <v>129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7" t="s">
        <v>84</v>
      </c>
      <c r="BK166" s="228">
        <f>ROUND(I166*H166,2)</f>
        <v>0</v>
      </c>
      <c r="BL166" s="17" t="s">
        <v>135</v>
      </c>
      <c r="BM166" s="227" t="s">
        <v>230</v>
      </c>
    </row>
    <row r="167" spans="1:65" s="2" customFormat="1" ht="24.15" customHeight="1">
      <c r="A167" s="38"/>
      <c r="B167" s="39"/>
      <c r="C167" s="216" t="s">
        <v>231</v>
      </c>
      <c r="D167" s="216" t="s">
        <v>130</v>
      </c>
      <c r="E167" s="217" t="s">
        <v>232</v>
      </c>
      <c r="F167" s="218" t="s">
        <v>233</v>
      </c>
      <c r="G167" s="219" t="s">
        <v>225</v>
      </c>
      <c r="H167" s="220">
        <v>9404.822</v>
      </c>
      <c r="I167" s="221"/>
      <c r="J167" s="222">
        <f>ROUND(I167*H167,2)</f>
        <v>0</v>
      </c>
      <c r="K167" s="218" t="s">
        <v>134</v>
      </c>
      <c r="L167" s="44"/>
      <c r="M167" s="223" t="s">
        <v>1</v>
      </c>
      <c r="N167" s="224" t="s">
        <v>41</v>
      </c>
      <c r="O167" s="91"/>
      <c r="P167" s="225">
        <f>O167*H167</f>
        <v>0</v>
      </c>
      <c r="Q167" s="225">
        <v>0</v>
      </c>
      <c r="R167" s="225">
        <f>Q167*H167</f>
        <v>0</v>
      </c>
      <c r="S167" s="225">
        <v>0</v>
      </c>
      <c r="T167" s="226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7" t="s">
        <v>135</v>
      </c>
      <c r="AT167" s="227" t="s">
        <v>130</v>
      </c>
      <c r="AU167" s="227" t="s">
        <v>86</v>
      </c>
      <c r="AY167" s="17" t="s">
        <v>129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7" t="s">
        <v>84</v>
      </c>
      <c r="BK167" s="228">
        <f>ROUND(I167*H167,2)</f>
        <v>0</v>
      </c>
      <c r="BL167" s="17" t="s">
        <v>135</v>
      </c>
      <c r="BM167" s="227" t="s">
        <v>234</v>
      </c>
    </row>
    <row r="168" spans="1:51" s="13" customFormat="1" ht="12">
      <c r="A168" s="13"/>
      <c r="B168" s="229"/>
      <c r="C168" s="230"/>
      <c r="D168" s="231" t="s">
        <v>137</v>
      </c>
      <c r="E168" s="230"/>
      <c r="F168" s="233" t="s">
        <v>235</v>
      </c>
      <c r="G168" s="230"/>
      <c r="H168" s="234">
        <v>9404.822</v>
      </c>
      <c r="I168" s="235"/>
      <c r="J168" s="230"/>
      <c r="K168" s="230"/>
      <c r="L168" s="236"/>
      <c r="M168" s="237"/>
      <c r="N168" s="238"/>
      <c r="O168" s="238"/>
      <c r="P168" s="238"/>
      <c r="Q168" s="238"/>
      <c r="R168" s="238"/>
      <c r="S168" s="238"/>
      <c r="T168" s="23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0" t="s">
        <v>137</v>
      </c>
      <c r="AU168" s="240" t="s">
        <v>86</v>
      </c>
      <c r="AV168" s="13" t="s">
        <v>86</v>
      </c>
      <c r="AW168" s="13" t="s">
        <v>4</v>
      </c>
      <c r="AX168" s="13" t="s">
        <v>84</v>
      </c>
      <c r="AY168" s="240" t="s">
        <v>129</v>
      </c>
    </row>
    <row r="169" spans="1:65" s="2" customFormat="1" ht="24.15" customHeight="1">
      <c r="A169" s="38"/>
      <c r="B169" s="39"/>
      <c r="C169" s="216" t="s">
        <v>7</v>
      </c>
      <c r="D169" s="216" t="s">
        <v>130</v>
      </c>
      <c r="E169" s="217" t="s">
        <v>236</v>
      </c>
      <c r="F169" s="218" t="s">
        <v>237</v>
      </c>
      <c r="G169" s="219" t="s">
        <v>225</v>
      </c>
      <c r="H169" s="220">
        <v>51.573</v>
      </c>
      <c r="I169" s="221"/>
      <c r="J169" s="222">
        <f>ROUND(I169*H169,2)</f>
        <v>0</v>
      </c>
      <c r="K169" s="218" t="s">
        <v>134</v>
      </c>
      <c r="L169" s="44"/>
      <c r="M169" s="223" t="s">
        <v>1</v>
      </c>
      <c r="N169" s="224" t="s">
        <v>41</v>
      </c>
      <c r="O169" s="91"/>
      <c r="P169" s="225">
        <f>O169*H169</f>
        <v>0</v>
      </c>
      <c r="Q169" s="225">
        <v>0</v>
      </c>
      <c r="R169" s="225">
        <f>Q169*H169</f>
        <v>0</v>
      </c>
      <c r="S169" s="225">
        <v>0</v>
      </c>
      <c r="T169" s="22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7" t="s">
        <v>135</v>
      </c>
      <c r="AT169" s="227" t="s">
        <v>130</v>
      </c>
      <c r="AU169" s="227" t="s">
        <v>86</v>
      </c>
      <c r="AY169" s="17" t="s">
        <v>129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7" t="s">
        <v>84</v>
      </c>
      <c r="BK169" s="228">
        <f>ROUND(I169*H169,2)</f>
        <v>0</v>
      </c>
      <c r="BL169" s="17" t="s">
        <v>135</v>
      </c>
      <c r="BM169" s="227" t="s">
        <v>238</v>
      </c>
    </row>
    <row r="170" spans="1:65" s="2" customFormat="1" ht="33" customHeight="1">
      <c r="A170" s="38"/>
      <c r="B170" s="39"/>
      <c r="C170" s="216" t="s">
        <v>239</v>
      </c>
      <c r="D170" s="216" t="s">
        <v>130</v>
      </c>
      <c r="E170" s="217" t="s">
        <v>240</v>
      </c>
      <c r="F170" s="218" t="s">
        <v>241</v>
      </c>
      <c r="G170" s="219" t="s">
        <v>225</v>
      </c>
      <c r="H170" s="220">
        <v>620.2</v>
      </c>
      <c r="I170" s="221"/>
      <c r="J170" s="222">
        <f>ROUND(I170*H170,2)</f>
        <v>0</v>
      </c>
      <c r="K170" s="218" t="s">
        <v>242</v>
      </c>
      <c r="L170" s="44"/>
      <c r="M170" s="223" t="s">
        <v>1</v>
      </c>
      <c r="N170" s="224" t="s">
        <v>41</v>
      </c>
      <c r="O170" s="91"/>
      <c r="P170" s="225">
        <f>O170*H170</f>
        <v>0</v>
      </c>
      <c r="Q170" s="225">
        <v>0</v>
      </c>
      <c r="R170" s="225">
        <f>Q170*H170</f>
        <v>0</v>
      </c>
      <c r="S170" s="225">
        <v>0</v>
      </c>
      <c r="T170" s="22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7" t="s">
        <v>135</v>
      </c>
      <c r="AT170" s="227" t="s">
        <v>130</v>
      </c>
      <c r="AU170" s="227" t="s">
        <v>86</v>
      </c>
      <c r="AY170" s="17" t="s">
        <v>129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7" t="s">
        <v>84</v>
      </c>
      <c r="BK170" s="228">
        <f>ROUND(I170*H170,2)</f>
        <v>0</v>
      </c>
      <c r="BL170" s="17" t="s">
        <v>135</v>
      </c>
      <c r="BM170" s="227" t="s">
        <v>243</v>
      </c>
    </row>
    <row r="171" spans="1:63" s="12" customFormat="1" ht="22.8" customHeight="1">
      <c r="A171" s="12"/>
      <c r="B171" s="202"/>
      <c r="C171" s="203"/>
      <c r="D171" s="204" t="s">
        <v>75</v>
      </c>
      <c r="E171" s="251" t="s">
        <v>244</v>
      </c>
      <c r="F171" s="251" t="s">
        <v>245</v>
      </c>
      <c r="G171" s="203"/>
      <c r="H171" s="203"/>
      <c r="I171" s="206"/>
      <c r="J171" s="252">
        <f>BK171</f>
        <v>0</v>
      </c>
      <c r="K171" s="203"/>
      <c r="L171" s="208"/>
      <c r="M171" s="209"/>
      <c r="N171" s="210"/>
      <c r="O171" s="210"/>
      <c r="P171" s="211">
        <f>P172</f>
        <v>0</v>
      </c>
      <c r="Q171" s="210"/>
      <c r="R171" s="211">
        <f>R172</f>
        <v>0</v>
      </c>
      <c r="S171" s="210"/>
      <c r="T171" s="212">
        <f>T172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3" t="s">
        <v>84</v>
      </c>
      <c r="AT171" s="214" t="s">
        <v>75</v>
      </c>
      <c r="AU171" s="214" t="s">
        <v>84</v>
      </c>
      <c r="AY171" s="213" t="s">
        <v>129</v>
      </c>
      <c r="BK171" s="215">
        <f>BK172</f>
        <v>0</v>
      </c>
    </row>
    <row r="172" spans="1:65" s="2" customFormat="1" ht="16.5" customHeight="1">
      <c r="A172" s="38"/>
      <c r="B172" s="39"/>
      <c r="C172" s="216" t="s">
        <v>246</v>
      </c>
      <c r="D172" s="216" t="s">
        <v>130</v>
      </c>
      <c r="E172" s="217" t="s">
        <v>247</v>
      </c>
      <c r="F172" s="218" t="s">
        <v>248</v>
      </c>
      <c r="G172" s="219" t="s">
        <v>225</v>
      </c>
      <c r="H172" s="220">
        <v>109.052</v>
      </c>
      <c r="I172" s="221"/>
      <c r="J172" s="222">
        <f>ROUND(I172*H172,2)</f>
        <v>0</v>
      </c>
      <c r="K172" s="218" t="s">
        <v>134</v>
      </c>
      <c r="L172" s="44"/>
      <c r="M172" s="223" t="s">
        <v>1</v>
      </c>
      <c r="N172" s="224" t="s">
        <v>41</v>
      </c>
      <c r="O172" s="91"/>
      <c r="P172" s="225">
        <f>O172*H172</f>
        <v>0</v>
      </c>
      <c r="Q172" s="225">
        <v>0</v>
      </c>
      <c r="R172" s="225">
        <f>Q172*H172</f>
        <v>0</v>
      </c>
      <c r="S172" s="225">
        <v>0</v>
      </c>
      <c r="T172" s="226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7" t="s">
        <v>135</v>
      </c>
      <c r="AT172" s="227" t="s">
        <v>130</v>
      </c>
      <c r="AU172" s="227" t="s">
        <v>86</v>
      </c>
      <c r="AY172" s="17" t="s">
        <v>129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7" t="s">
        <v>84</v>
      </c>
      <c r="BK172" s="228">
        <f>ROUND(I172*H172,2)</f>
        <v>0</v>
      </c>
      <c r="BL172" s="17" t="s">
        <v>135</v>
      </c>
      <c r="BM172" s="227" t="s">
        <v>249</v>
      </c>
    </row>
    <row r="173" spans="1:63" s="12" customFormat="1" ht="25.9" customHeight="1">
      <c r="A173" s="12"/>
      <c r="B173" s="202"/>
      <c r="C173" s="203"/>
      <c r="D173" s="204" t="s">
        <v>75</v>
      </c>
      <c r="E173" s="205" t="s">
        <v>250</v>
      </c>
      <c r="F173" s="205" t="s">
        <v>251</v>
      </c>
      <c r="G173" s="203"/>
      <c r="H173" s="203"/>
      <c r="I173" s="206"/>
      <c r="J173" s="207">
        <f>BK173</f>
        <v>0</v>
      </c>
      <c r="K173" s="203"/>
      <c r="L173" s="208"/>
      <c r="M173" s="209"/>
      <c r="N173" s="210"/>
      <c r="O173" s="210"/>
      <c r="P173" s="211">
        <f>P174+P207+P223+P228+P232+P244+P259</f>
        <v>0</v>
      </c>
      <c r="Q173" s="210"/>
      <c r="R173" s="211">
        <f>R174+R207+R223+R228+R232+R244+R259</f>
        <v>23.7626016</v>
      </c>
      <c r="S173" s="210"/>
      <c r="T173" s="212">
        <f>T174+T207+T223+T228+T232+T244+T259</f>
        <v>51.573154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3" t="s">
        <v>86</v>
      </c>
      <c r="AT173" s="214" t="s">
        <v>75</v>
      </c>
      <c r="AU173" s="214" t="s">
        <v>76</v>
      </c>
      <c r="AY173" s="213" t="s">
        <v>129</v>
      </c>
      <c r="BK173" s="215">
        <f>BK174+BK207+BK223+BK228+BK232+BK244+BK259</f>
        <v>0</v>
      </c>
    </row>
    <row r="174" spans="1:63" s="12" customFormat="1" ht="22.8" customHeight="1">
      <c r="A174" s="12"/>
      <c r="B174" s="202"/>
      <c r="C174" s="203"/>
      <c r="D174" s="204" t="s">
        <v>75</v>
      </c>
      <c r="E174" s="251" t="s">
        <v>252</v>
      </c>
      <c r="F174" s="251" t="s">
        <v>253</v>
      </c>
      <c r="G174" s="203"/>
      <c r="H174" s="203"/>
      <c r="I174" s="206"/>
      <c r="J174" s="252">
        <f>BK174</f>
        <v>0</v>
      </c>
      <c r="K174" s="203"/>
      <c r="L174" s="208"/>
      <c r="M174" s="209"/>
      <c r="N174" s="210"/>
      <c r="O174" s="210"/>
      <c r="P174" s="211">
        <f>SUM(P175:P206)</f>
        <v>0</v>
      </c>
      <c r="Q174" s="210"/>
      <c r="R174" s="211">
        <f>SUM(R175:R206)</f>
        <v>8.862296599999999</v>
      </c>
      <c r="S174" s="210"/>
      <c r="T174" s="212">
        <f>SUM(T175:T206)</f>
        <v>49.548384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3" t="s">
        <v>86</v>
      </c>
      <c r="AT174" s="214" t="s">
        <v>75</v>
      </c>
      <c r="AU174" s="214" t="s">
        <v>84</v>
      </c>
      <c r="AY174" s="213" t="s">
        <v>129</v>
      </c>
      <c r="BK174" s="215">
        <f>SUM(BK175:BK206)</f>
        <v>0</v>
      </c>
    </row>
    <row r="175" spans="1:65" s="2" customFormat="1" ht="21.75" customHeight="1">
      <c r="A175" s="38"/>
      <c r="B175" s="39"/>
      <c r="C175" s="216" t="s">
        <v>254</v>
      </c>
      <c r="D175" s="216" t="s">
        <v>130</v>
      </c>
      <c r="E175" s="217" t="s">
        <v>255</v>
      </c>
      <c r="F175" s="218" t="s">
        <v>256</v>
      </c>
      <c r="G175" s="219" t="s">
        <v>133</v>
      </c>
      <c r="H175" s="220">
        <v>1152.964</v>
      </c>
      <c r="I175" s="221"/>
      <c r="J175" s="222">
        <f>ROUND(I175*H175,2)</f>
        <v>0</v>
      </c>
      <c r="K175" s="218" t="s">
        <v>242</v>
      </c>
      <c r="L175" s="44"/>
      <c r="M175" s="223" t="s">
        <v>1</v>
      </c>
      <c r="N175" s="224" t="s">
        <v>41</v>
      </c>
      <c r="O175" s="91"/>
      <c r="P175" s="225">
        <f>O175*H175</f>
        <v>0</v>
      </c>
      <c r="Q175" s="225">
        <v>0</v>
      </c>
      <c r="R175" s="225">
        <f>Q175*H175</f>
        <v>0</v>
      </c>
      <c r="S175" s="225">
        <v>0.014</v>
      </c>
      <c r="T175" s="226">
        <f>S175*H175</f>
        <v>16.141496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7" t="s">
        <v>210</v>
      </c>
      <c r="AT175" s="227" t="s">
        <v>130</v>
      </c>
      <c r="AU175" s="227" t="s">
        <v>86</v>
      </c>
      <c r="AY175" s="17" t="s">
        <v>129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7" t="s">
        <v>84</v>
      </c>
      <c r="BK175" s="228">
        <f>ROUND(I175*H175,2)</f>
        <v>0</v>
      </c>
      <c r="BL175" s="17" t="s">
        <v>210</v>
      </c>
      <c r="BM175" s="227" t="s">
        <v>257</v>
      </c>
    </row>
    <row r="176" spans="1:51" s="14" customFormat="1" ht="12">
      <c r="A176" s="14"/>
      <c r="B176" s="257"/>
      <c r="C176" s="258"/>
      <c r="D176" s="231" t="s">
        <v>137</v>
      </c>
      <c r="E176" s="259" t="s">
        <v>1</v>
      </c>
      <c r="F176" s="260" t="s">
        <v>258</v>
      </c>
      <c r="G176" s="258"/>
      <c r="H176" s="259" t="s">
        <v>1</v>
      </c>
      <c r="I176" s="261"/>
      <c r="J176" s="258"/>
      <c r="K176" s="258"/>
      <c r="L176" s="262"/>
      <c r="M176" s="263"/>
      <c r="N176" s="264"/>
      <c r="O176" s="264"/>
      <c r="P176" s="264"/>
      <c r="Q176" s="264"/>
      <c r="R176" s="264"/>
      <c r="S176" s="264"/>
      <c r="T176" s="265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6" t="s">
        <v>137</v>
      </c>
      <c r="AU176" s="266" t="s">
        <v>86</v>
      </c>
      <c r="AV176" s="14" t="s">
        <v>84</v>
      </c>
      <c r="AW176" s="14" t="s">
        <v>32</v>
      </c>
      <c r="AX176" s="14" t="s">
        <v>76</v>
      </c>
      <c r="AY176" s="266" t="s">
        <v>129</v>
      </c>
    </row>
    <row r="177" spans="1:51" s="13" customFormat="1" ht="12">
      <c r="A177" s="13"/>
      <c r="B177" s="229"/>
      <c r="C177" s="230"/>
      <c r="D177" s="231" t="s">
        <v>137</v>
      </c>
      <c r="E177" s="232" t="s">
        <v>1</v>
      </c>
      <c r="F177" s="233" t="s">
        <v>259</v>
      </c>
      <c r="G177" s="230"/>
      <c r="H177" s="234">
        <v>482.958</v>
      </c>
      <c r="I177" s="235"/>
      <c r="J177" s="230"/>
      <c r="K177" s="230"/>
      <c r="L177" s="236"/>
      <c r="M177" s="237"/>
      <c r="N177" s="238"/>
      <c r="O177" s="238"/>
      <c r="P177" s="238"/>
      <c r="Q177" s="238"/>
      <c r="R177" s="238"/>
      <c r="S177" s="238"/>
      <c r="T177" s="23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0" t="s">
        <v>137</v>
      </c>
      <c r="AU177" s="240" t="s">
        <v>86</v>
      </c>
      <c r="AV177" s="13" t="s">
        <v>86</v>
      </c>
      <c r="AW177" s="13" t="s">
        <v>32</v>
      </c>
      <c r="AX177" s="13" t="s">
        <v>76</v>
      </c>
      <c r="AY177" s="240" t="s">
        <v>129</v>
      </c>
    </row>
    <row r="178" spans="1:51" s="13" customFormat="1" ht="12">
      <c r="A178" s="13"/>
      <c r="B178" s="229"/>
      <c r="C178" s="230"/>
      <c r="D178" s="231" t="s">
        <v>137</v>
      </c>
      <c r="E178" s="232" t="s">
        <v>1</v>
      </c>
      <c r="F178" s="233" t="s">
        <v>260</v>
      </c>
      <c r="G178" s="230"/>
      <c r="H178" s="234">
        <v>670.006</v>
      </c>
      <c r="I178" s="235"/>
      <c r="J178" s="230"/>
      <c r="K178" s="230"/>
      <c r="L178" s="236"/>
      <c r="M178" s="237"/>
      <c r="N178" s="238"/>
      <c r="O178" s="238"/>
      <c r="P178" s="238"/>
      <c r="Q178" s="238"/>
      <c r="R178" s="238"/>
      <c r="S178" s="238"/>
      <c r="T178" s="23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0" t="s">
        <v>137</v>
      </c>
      <c r="AU178" s="240" t="s">
        <v>86</v>
      </c>
      <c r="AV178" s="13" t="s">
        <v>86</v>
      </c>
      <c r="AW178" s="13" t="s">
        <v>32</v>
      </c>
      <c r="AX178" s="13" t="s">
        <v>76</v>
      </c>
      <c r="AY178" s="240" t="s">
        <v>129</v>
      </c>
    </row>
    <row r="179" spans="1:51" s="15" customFormat="1" ht="12">
      <c r="A179" s="15"/>
      <c r="B179" s="267"/>
      <c r="C179" s="268"/>
      <c r="D179" s="231" t="s">
        <v>137</v>
      </c>
      <c r="E179" s="269" t="s">
        <v>1</v>
      </c>
      <c r="F179" s="270" t="s">
        <v>261</v>
      </c>
      <c r="G179" s="268"/>
      <c r="H179" s="271">
        <v>1152.964</v>
      </c>
      <c r="I179" s="272"/>
      <c r="J179" s="268"/>
      <c r="K179" s="268"/>
      <c r="L179" s="273"/>
      <c r="M179" s="274"/>
      <c r="N179" s="275"/>
      <c r="O179" s="275"/>
      <c r="P179" s="275"/>
      <c r="Q179" s="275"/>
      <c r="R179" s="275"/>
      <c r="S179" s="275"/>
      <c r="T179" s="276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77" t="s">
        <v>137</v>
      </c>
      <c r="AU179" s="277" t="s">
        <v>86</v>
      </c>
      <c r="AV179" s="15" t="s">
        <v>135</v>
      </c>
      <c r="AW179" s="15" t="s">
        <v>32</v>
      </c>
      <c r="AX179" s="15" t="s">
        <v>84</v>
      </c>
      <c r="AY179" s="277" t="s">
        <v>129</v>
      </c>
    </row>
    <row r="180" spans="1:65" s="2" customFormat="1" ht="24.15" customHeight="1">
      <c r="A180" s="38"/>
      <c r="B180" s="39"/>
      <c r="C180" s="216" t="s">
        <v>262</v>
      </c>
      <c r="D180" s="216" t="s">
        <v>130</v>
      </c>
      <c r="E180" s="217" t="s">
        <v>263</v>
      </c>
      <c r="F180" s="218" t="s">
        <v>264</v>
      </c>
      <c r="G180" s="219" t="s">
        <v>133</v>
      </c>
      <c r="H180" s="220">
        <v>2305.928</v>
      </c>
      <c r="I180" s="221"/>
      <c r="J180" s="222">
        <f>ROUND(I180*H180,2)</f>
        <v>0</v>
      </c>
      <c r="K180" s="218" t="s">
        <v>242</v>
      </c>
      <c r="L180" s="44"/>
      <c r="M180" s="223" t="s">
        <v>1</v>
      </c>
      <c r="N180" s="224" t="s">
        <v>41</v>
      </c>
      <c r="O180" s="91"/>
      <c r="P180" s="225">
        <f>O180*H180</f>
        <v>0</v>
      </c>
      <c r="Q180" s="225">
        <v>0</v>
      </c>
      <c r="R180" s="225">
        <f>Q180*H180</f>
        <v>0</v>
      </c>
      <c r="S180" s="225">
        <v>0.006</v>
      </c>
      <c r="T180" s="226">
        <f>S180*H180</f>
        <v>13.835568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7" t="s">
        <v>210</v>
      </c>
      <c r="AT180" s="227" t="s">
        <v>130</v>
      </c>
      <c r="AU180" s="227" t="s">
        <v>86</v>
      </c>
      <c r="AY180" s="17" t="s">
        <v>129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7" t="s">
        <v>84</v>
      </c>
      <c r="BK180" s="228">
        <f>ROUND(I180*H180,2)</f>
        <v>0</v>
      </c>
      <c r="BL180" s="17" t="s">
        <v>210</v>
      </c>
      <c r="BM180" s="227" t="s">
        <v>265</v>
      </c>
    </row>
    <row r="181" spans="1:51" s="13" customFormat="1" ht="12">
      <c r="A181" s="13"/>
      <c r="B181" s="229"/>
      <c r="C181" s="230"/>
      <c r="D181" s="231" t="s">
        <v>137</v>
      </c>
      <c r="E181" s="232" t="s">
        <v>1</v>
      </c>
      <c r="F181" s="233" t="s">
        <v>266</v>
      </c>
      <c r="G181" s="230"/>
      <c r="H181" s="234">
        <v>2305.928</v>
      </c>
      <c r="I181" s="235"/>
      <c r="J181" s="230"/>
      <c r="K181" s="230"/>
      <c r="L181" s="236"/>
      <c r="M181" s="237"/>
      <c r="N181" s="238"/>
      <c r="O181" s="238"/>
      <c r="P181" s="238"/>
      <c r="Q181" s="238"/>
      <c r="R181" s="238"/>
      <c r="S181" s="238"/>
      <c r="T181" s="23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0" t="s">
        <v>137</v>
      </c>
      <c r="AU181" s="240" t="s">
        <v>86</v>
      </c>
      <c r="AV181" s="13" t="s">
        <v>86</v>
      </c>
      <c r="AW181" s="13" t="s">
        <v>32</v>
      </c>
      <c r="AX181" s="13" t="s">
        <v>84</v>
      </c>
      <c r="AY181" s="240" t="s">
        <v>129</v>
      </c>
    </row>
    <row r="182" spans="1:65" s="2" customFormat="1" ht="24.15" customHeight="1">
      <c r="A182" s="38"/>
      <c r="B182" s="39"/>
      <c r="C182" s="216" t="s">
        <v>267</v>
      </c>
      <c r="D182" s="216" t="s">
        <v>130</v>
      </c>
      <c r="E182" s="217" t="s">
        <v>268</v>
      </c>
      <c r="F182" s="218" t="s">
        <v>269</v>
      </c>
      <c r="G182" s="219" t="s">
        <v>133</v>
      </c>
      <c r="H182" s="220">
        <v>1117.62</v>
      </c>
      <c r="I182" s="221"/>
      <c r="J182" s="222">
        <f>ROUND(I182*H182,2)</f>
        <v>0</v>
      </c>
      <c r="K182" s="218" t="s">
        <v>134</v>
      </c>
      <c r="L182" s="44"/>
      <c r="M182" s="223" t="s">
        <v>1</v>
      </c>
      <c r="N182" s="224" t="s">
        <v>41</v>
      </c>
      <c r="O182" s="91"/>
      <c r="P182" s="225">
        <f>O182*H182</f>
        <v>0</v>
      </c>
      <c r="Q182" s="225">
        <v>3E-05</v>
      </c>
      <c r="R182" s="225">
        <f>Q182*H182</f>
        <v>0.0335286</v>
      </c>
      <c r="S182" s="225">
        <v>0</v>
      </c>
      <c r="T182" s="226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7" t="s">
        <v>210</v>
      </c>
      <c r="AT182" s="227" t="s">
        <v>130</v>
      </c>
      <c r="AU182" s="227" t="s">
        <v>86</v>
      </c>
      <c r="AY182" s="17" t="s">
        <v>129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7" t="s">
        <v>84</v>
      </c>
      <c r="BK182" s="228">
        <f>ROUND(I182*H182,2)</f>
        <v>0</v>
      </c>
      <c r="BL182" s="17" t="s">
        <v>210</v>
      </c>
      <c r="BM182" s="227" t="s">
        <v>270</v>
      </c>
    </row>
    <row r="183" spans="1:51" s="14" customFormat="1" ht="12">
      <c r="A183" s="14"/>
      <c r="B183" s="257"/>
      <c r="C183" s="258"/>
      <c r="D183" s="231" t="s">
        <v>137</v>
      </c>
      <c r="E183" s="259" t="s">
        <v>1</v>
      </c>
      <c r="F183" s="260" t="s">
        <v>258</v>
      </c>
      <c r="G183" s="258"/>
      <c r="H183" s="259" t="s">
        <v>1</v>
      </c>
      <c r="I183" s="261"/>
      <c r="J183" s="258"/>
      <c r="K183" s="258"/>
      <c r="L183" s="262"/>
      <c r="M183" s="263"/>
      <c r="N183" s="264"/>
      <c r="O183" s="264"/>
      <c r="P183" s="264"/>
      <c r="Q183" s="264"/>
      <c r="R183" s="264"/>
      <c r="S183" s="264"/>
      <c r="T183" s="26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6" t="s">
        <v>137</v>
      </c>
      <c r="AU183" s="266" t="s">
        <v>86</v>
      </c>
      <c r="AV183" s="14" t="s">
        <v>84</v>
      </c>
      <c r="AW183" s="14" t="s">
        <v>32</v>
      </c>
      <c r="AX183" s="14" t="s">
        <v>76</v>
      </c>
      <c r="AY183" s="266" t="s">
        <v>129</v>
      </c>
    </row>
    <row r="184" spans="1:51" s="13" customFormat="1" ht="12">
      <c r="A184" s="13"/>
      <c r="B184" s="229"/>
      <c r="C184" s="230"/>
      <c r="D184" s="231" t="s">
        <v>137</v>
      </c>
      <c r="E184" s="232" t="s">
        <v>1</v>
      </c>
      <c r="F184" s="233" t="s">
        <v>271</v>
      </c>
      <c r="G184" s="230"/>
      <c r="H184" s="234">
        <v>467.05</v>
      </c>
      <c r="I184" s="235"/>
      <c r="J184" s="230"/>
      <c r="K184" s="230"/>
      <c r="L184" s="236"/>
      <c r="M184" s="237"/>
      <c r="N184" s="238"/>
      <c r="O184" s="238"/>
      <c r="P184" s="238"/>
      <c r="Q184" s="238"/>
      <c r="R184" s="238"/>
      <c r="S184" s="238"/>
      <c r="T184" s="23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0" t="s">
        <v>137</v>
      </c>
      <c r="AU184" s="240" t="s">
        <v>86</v>
      </c>
      <c r="AV184" s="13" t="s">
        <v>86</v>
      </c>
      <c r="AW184" s="13" t="s">
        <v>32</v>
      </c>
      <c r="AX184" s="13" t="s">
        <v>76</v>
      </c>
      <c r="AY184" s="240" t="s">
        <v>129</v>
      </c>
    </row>
    <row r="185" spans="1:51" s="13" customFormat="1" ht="12">
      <c r="A185" s="13"/>
      <c r="B185" s="229"/>
      <c r="C185" s="230"/>
      <c r="D185" s="231" t="s">
        <v>137</v>
      </c>
      <c r="E185" s="232" t="s">
        <v>1</v>
      </c>
      <c r="F185" s="233" t="s">
        <v>272</v>
      </c>
      <c r="G185" s="230"/>
      <c r="H185" s="234">
        <v>650.57</v>
      </c>
      <c r="I185" s="235"/>
      <c r="J185" s="230"/>
      <c r="K185" s="230"/>
      <c r="L185" s="236"/>
      <c r="M185" s="237"/>
      <c r="N185" s="238"/>
      <c r="O185" s="238"/>
      <c r="P185" s="238"/>
      <c r="Q185" s="238"/>
      <c r="R185" s="238"/>
      <c r="S185" s="238"/>
      <c r="T185" s="23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0" t="s">
        <v>137</v>
      </c>
      <c r="AU185" s="240" t="s">
        <v>86</v>
      </c>
      <c r="AV185" s="13" t="s">
        <v>86</v>
      </c>
      <c r="AW185" s="13" t="s">
        <v>32</v>
      </c>
      <c r="AX185" s="13" t="s">
        <v>76</v>
      </c>
      <c r="AY185" s="240" t="s">
        <v>129</v>
      </c>
    </row>
    <row r="186" spans="1:51" s="15" customFormat="1" ht="12">
      <c r="A186" s="15"/>
      <c r="B186" s="267"/>
      <c r="C186" s="268"/>
      <c r="D186" s="231" t="s">
        <v>137</v>
      </c>
      <c r="E186" s="269" t="s">
        <v>1</v>
      </c>
      <c r="F186" s="270" t="s">
        <v>261</v>
      </c>
      <c r="G186" s="268"/>
      <c r="H186" s="271">
        <v>1117.6200000000001</v>
      </c>
      <c r="I186" s="272"/>
      <c r="J186" s="268"/>
      <c r="K186" s="268"/>
      <c r="L186" s="273"/>
      <c r="M186" s="274"/>
      <c r="N186" s="275"/>
      <c r="O186" s="275"/>
      <c r="P186" s="275"/>
      <c r="Q186" s="275"/>
      <c r="R186" s="275"/>
      <c r="S186" s="275"/>
      <c r="T186" s="276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77" t="s">
        <v>137</v>
      </c>
      <c r="AU186" s="277" t="s">
        <v>86</v>
      </c>
      <c r="AV186" s="15" t="s">
        <v>135</v>
      </c>
      <c r="AW186" s="15" t="s">
        <v>32</v>
      </c>
      <c r="AX186" s="15" t="s">
        <v>84</v>
      </c>
      <c r="AY186" s="277" t="s">
        <v>129</v>
      </c>
    </row>
    <row r="187" spans="1:65" s="2" customFormat="1" ht="16.5" customHeight="1">
      <c r="A187" s="38"/>
      <c r="B187" s="39"/>
      <c r="C187" s="241" t="s">
        <v>273</v>
      </c>
      <c r="D187" s="241" t="s">
        <v>139</v>
      </c>
      <c r="E187" s="242" t="s">
        <v>274</v>
      </c>
      <c r="F187" s="243" t="s">
        <v>275</v>
      </c>
      <c r="G187" s="244" t="s">
        <v>225</v>
      </c>
      <c r="H187" s="245">
        <v>1.6759999999999997</v>
      </c>
      <c r="I187" s="246"/>
      <c r="J187" s="247">
        <f>ROUND(I187*H187,2)</f>
        <v>0</v>
      </c>
      <c r="K187" s="243" t="s">
        <v>134</v>
      </c>
      <c r="L187" s="248"/>
      <c r="M187" s="249" t="s">
        <v>1</v>
      </c>
      <c r="N187" s="250" t="s">
        <v>41</v>
      </c>
      <c r="O187" s="91"/>
      <c r="P187" s="225">
        <f>O187*H187</f>
        <v>0</v>
      </c>
      <c r="Q187" s="225">
        <v>1</v>
      </c>
      <c r="R187" s="225">
        <f>Q187*H187</f>
        <v>1.6759999999999997</v>
      </c>
      <c r="S187" s="225">
        <v>0</v>
      </c>
      <c r="T187" s="226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7" t="s">
        <v>276</v>
      </c>
      <c r="AT187" s="227" t="s">
        <v>139</v>
      </c>
      <c r="AU187" s="227" t="s">
        <v>86</v>
      </c>
      <c r="AY187" s="17" t="s">
        <v>129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7" t="s">
        <v>84</v>
      </c>
      <c r="BK187" s="228">
        <f>ROUND(I187*H187,2)</f>
        <v>0</v>
      </c>
      <c r="BL187" s="17" t="s">
        <v>210</v>
      </c>
      <c r="BM187" s="227" t="s">
        <v>277</v>
      </c>
    </row>
    <row r="188" spans="1:51" s="13" customFormat="1" ht="12">
      <c r="A188" s="13"/>
      <c r="B188" s="229"/>
      <c r="C188" s="230"/>
      <c r="D188" s="231" t="s">
        <v>137</v>
      </c>
      <c r="E188" s="230"/>
      <c r="F188" s="233" t="s">
        <v>278</v>
      </c>
      <c r="G188" s="230"/>
      <c r="H188" s="234">
        <v>1.6759999999999997</v>
      </c>
      <c r="I188" s="235"/>
      <c r="J188" s="230"/>
      <c r="K188" s="230"/>
      <c r="L188" s="236"/>
      <c r="M188" s="237"/>
      <c r="N188" s="238"/>
      <c r="O188" s="238"/>
      <c r="P188" s="238"/>
      <c r="Q188" s="238"/>
      <c r="R188" s="238"/>
      <c r="S188" s="238"/>
      <c r="T188" s="23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0" t="s">
        <v>137</v>
      </c>
      <c r="AU188" s="240" t="s">
        <v>86</v>
      </c>
      <c r="AV188" s="13" t="s">
        <v>86</v>
      </c>
      <c r="AW188" s="13" t="s">
        <v>4</v>
      </c>
      <c r="AX188" s="13" t="s">
        <v>84</v>
      </c>
      <c r="AY188" s="240" t="s">
        <v>129</v>
      </c>
    </row>
    <row r="189" spans="1:65" s="2" customFormat="1" ht="24.15" customHeight="1">
      <c r="A189" s="38"/>
      <c r="B189" s="39"/>
      <c r="C189" s="216" t="s">
        <v>279</v>
      </c>
      <c r="D189" s="216" t="s">
        <v>130</v>
      </c>
      <c r="E189" s="217" t="s">
        <v>280</v>
      </c>
      <c r="F189" s="218" t="s">
        <v>281</v>
      </c>
      <c r="G189" s="219" t="s">
        <v>133</v>
      </c>
      <c r="H189" s="220">
        <v>1117.62</v>
      </c>
      <c r="I189" s="221"/>
      <c r="J189" s="222">
        <f>ROUND(I189*H189,2)</f>
        <v>0</v>
      </c>
      <c r="K189" s="218" t="s">
        <v>134</v>
      </c>
      <c r="L189" s="44"/>
      <c r="M189" s="223" t="s">
        <v>1</v>
      </c>
      <c r="N189" s="224" t="s">
        <v>41</v>
      </c>
      <c r="O189" s="91"/>
      <c r="P189" s="225">
        <f>O189*H189</f>
        <v>0</v>
      </c>
      <c r="Q189" s="225">
        <v>0.00088</v>
      </c>
      <c r="R189" s="225">
        <f>Q189*H189</f>
        <v>0.9835056</v>
      </c>
      <c r="S189" s="225">
        <v>0</v>
      </c>
      <c r="T189" s="226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7" t="s">
        <v>210</v>
      </c>
      <c r="AT189" s="227" t="s">
        <v>130</v>
      </c>
      <c r="AU189" s="227" t="s">
        <v>86</v>
      </c>
      <c r="AY189" s="17" t="s">
        <v>129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7" t="s">
        <v>84</v>
      </c>
      <c r="BK189" s="228">
        <f>ROUND(I189*H189,2)</f>
        <v>0</v>
      </c>
      <c r="BL189" s="17" t="s">
        <v>210</v>
      </c>
      <c r="BM189" s="227" t="s">
        <v>282</v>
      </c>
    </row>
    <row r="190" spans="1:51" s="14" customFormat="1" ht="12">
      <c r="A190" s="14"/>
      <c r="B190" s="257"/>
      <c r="C190" s="258"/>
      <c r="D190" s="231" t="s">
        <v>137</v>
      </c>
      <c r="E190" s="259" t="s">
        <v>1</v>
      </c>
      <c r="F190" s="260" t="s">
        <v>258</v>
      </c>
      <c r="G190" s="258"/>
      <c r="H190" s="259" t="s">
        <v>1</v>
      </c>
      <c r="I190" s="261"/>
      <c r="J190" s="258"/>
      <c r="K190" s="258"/>
      <c r="L190" s="262"/>
      <c r="M190" s="263"/>
      <c r="N190" s="264"/>
      <c r="O190" s="264"/>
      <c r="P190" s="264"/>
      <c r="Q190" s="264"/>
      <c r="R190" s="264"/>
      <c r="S190" s="264"/>
      <c r="T190" s="26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6" t="s">
        <v>137</v>
      </c>
      <c r="AU190" s="266" t="s">
        <v>86</v>
      </c>
      <c r="AV190" s="14" t="s">
        <v>84</v>
      </c>
      <c r="AW190" s="14" t="s">
        <v>32</v>
      </c>
      <c r="AX190" s="14" t="s">
        <v>76</v>
      </c>
      <c r="AY190" s="266" t="s">
        <v>129</v>
      </c>
    </row>
    <row r="191" spans="1:51" s="13" customFormat="1" ht="12">
      <c r="A191" s="13"/>
      <c r="B191" s="229"/>
      <c r="C191" s="230"/>
      <c r="D191" s="231" t="s">
        <v>137</v>
      </c>
      <c r="E191" s="232" t="s">
        <v>1</v>
      </c>
      <c r="F191" s="233" t="s">
        <v>271</v>
      </c>
      <c r="G191" s="230"/>
      <c r="H191" s="234">
        <v>467.05</v>
      </c>
      <c r="I191" s="235"/>
      <c r="J191" s="230"/>
      <c r="K191" s="230"/>
      <c r="L191" s="236"/>
      <c r="M191" s="237"/>
      <c r="N191" s="238"/>
      <c r="O191" s="238"/>
      <c r="P191" s="238"/>
      <c r="Q191" s="238"/>
      <c r="R191" s="238"/>
      <c r="S191" s="238"/>
      <c r="T191" s="23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0" t="s">
        <v>137</v>
      </c>
      <c r="AU191" s="240" t="s">
        <v>86</v>
      </c>
      <c r="AV191" s="13" t="s">
        <v>86</v>
      </c>
      <c r="AW191" s="13" t="s">
        <v>32</v>
      </c>
      <c r="AX191" s="13" t="s">
        <v>76</v>
      </c>
      <c r="AY191" s="240" t="s">
        <v>129</v>
      </c>
    </row>
    <row r="192" spans="1:51" s="13" customFormat="1" ht="12">
      <c r="A192" s="13"/>
      <c r="B192" s="229"/>
      <c r="C192" s="230"/>
      <c r="D192" s="231" t="s">
        <v>137</v>
      </c>
      <c r="E192" s="232" t="s">
        <v>1</v>
      </c>
      <c r="F192" s="233" t="s">
        <v>272</v>
      </c>
      <c r="G192" s="230"/>
      <c r="H192" s="234">
        <v>650.57</v>
      </c>
      <c r="I192" s="235"/>
      <c r="J192" s="230"/>
      <c r="K192" s="230"/>
      <c r="L192" s="236"/>
      <c r="M192" s="237"/>
      <c r="N192" s="238"/>
      <c r="O192" s="238"/>
      <c r="P192" s="238"/>
      <c r="Q192" s="238"/>
      <c r="R192" s="238"/>
      <c r="S192" s="238"/>
      <c r="T192" s="23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0" t="s">
        <v>137</v>
      </c>
      <c r="AU192" s="240" t="s">
        <v>86</v>
      </c>
      <c r="AV192" s="13" t="s">
        <v>86</v>
      </c>
      <c r="AW192" s="13" t="s">
        <v>32</v>
      </c>
      <c r="AX192" s="13" t="s">
        <v>76</v>
      </c>
      <c r="AY192" s="240" t="s">
        <v>129</v>
      </c>
    </row>
    <row r="193" spans="1:51" s="15" customFormat="1" ht="12">
      <c r="A193" s="15"/>
      <c r="B193" s="267"/>
      <c r="C193" s="268"/>
      <c r="D193" s="231" t="s">
        <v>137</v>
      </c>
      <c r="E193" s="269" t="s">
        <v>1</v>
      </c>
      <c r="F193" s="270" t="s">
        <v>261</v>
      </c>
      <c r="G193" s="268"/>
      <c r="H193" s="271">
        <v>1117.6200000000001</v>
      </c>
      <c r="I193" s="272"/>
      <c r="J193" s="268"/>
      <c r="K193" s="268"/>
      <c r="L193" s="273"/>
      <c r="M193" s="274"/>
      <c r="N193" s="275"/>
      <c r="O193" s="275"/>
      <c r="P193" s="275"/>
      <c r="Q193" s="275"/>
      <c r="R193" s="275"/>
      <c r="S193" s="275"/>
      <c r="T193" s="276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77" t="s">
        <v>137</v>
      </c>
      <c r="AU193" s="277" t="s">
        <v>86</v>
      </c>
      <c r="AV193" s="15" t="s">
        <v>135</v>
      </c>
      <c r="AW193" s="15" t="s">
        <v>32</v>
      </c>
      <c r="AX193" s="15" t="s">
        <v>84</v>
      </c>
      <c r="AY193" s="277" t="s">
        <v>129</v>
      </c>
    </row>
    <row r="194" spans="1:65" s="2" customFormat="1" ht="16.5" customHeight="1">
      <c r="A194" s="38"/>
      <c r="B194" s="39"/>
      <c r="C194" s="241" t="s">
        <v>283</v>
      </c>
      <c r="D194" s="241" t="s">
        <v>139</v>
      </c>
      <c r="E194" s="242" t="s">
        <v>284</v>
      </c>
      <c r="F194" s="243" t="s">
        <v>285</v>
      </c>
      <c r="G194" s="244" t="s">
        <v>133</v>
      </c>
      <c r="H194" s="245">
        <v>1285.2629999999997</v>
      </c>
      <c r="I194" s="246"/>
      <c r="J194" s="247">
        <f>ROUND(I194*H194,2)</f>
        <v>0</v>
      </c>
      <c r="K194" s="243" t="s">
        <v>134</v>
      </c>
      <c r="L194" s="248"/>
      <c r="M194" s="249" t="s">
        <v>1</v>
      </c>
      <c r="N194" s="250" t="s">
        <v>41</v>
      </c>
      <c r="O194" s="91"/>
      <c r="P194" s="225">
        <f>O194*H194</f>
        <v>0</v>
      </c>
      <c r="Q194" s="225">
        <v>0.0048</v>
      </c>
      <c r="R194" s="225">
        <f>Q194*H194</f>
        <v>6.169262399999999</v>
      </c>
      <c r="S194" s="225">
        <v>0</v>
      </c>
      <c r="T194" s="226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7" t="s">
        <v>276</v>
      </c>
      <c r="AT194" s="227" t="s">
        <v>139</v>
      </c>
      <c r="AU194" s="227" t="s">
        <v>86</v>
      </c>
      <c r="AY194" s="17" t="s">
        <v>129</v>
      </c>
      <c r="BE194" s="228">
        <f>IF(N194="základní",J194,0)</f>
        <v>0</v>
      </c>
      <c r="BF194" s="228">
        <f>IF(N194="snížená",J194,0)</f>
        <v>0</v>
      </c>
      <c r="BG194" s="228">
        <f>IF(N194="zákl. přenesená",J194,0)</f>
        <v>0</v>
      </c>
      <c r="BH194" s="228">
        <f>IF(N194="sníž. přenesená",J194,0)</f>
        <v>0</v>
      </c>
      <c r="BI194" s="228">
        <f>IF(N194="nulová",J194,0)</f>
        <v>0</v>
      </c>
      <c r="BJ194" s="17" t="s">
        <v>84</v>
      </c>
      <c r="BK194" s="228">
        <f>ROUND(I194*H194,2)</f>
        <v>0</v>
      </c>
      <c r="BL194" s="17" t="s">
        <v>210</v>
      </c>
      <c r="BM194" s="227" t="s">
        <v>286</v>
      </c>
    </row>
    <row r="195" spans="1:51" s="13" customFormat="1" ht="12">
      <c r="A195" s="13"/>
      <c r="B195" s="229"/>
      <c r="C195" s="230"/>
      <c r="D195" s="231" t="s">
        <v>137</v>
      </c>
      <c r="E195" s="230"/>
      <c r="F195" s="233" t="s">
        <v>287</v>
      </c>
      <c r="G195" s="230"/>
      <c r="H195" s="234">
        <v>1285.2629999999997</v>
      </c>
      <c r="I195" s="235"/>
      <c r="J195" s="230"/>
      <c r="K195" s="230"/>
      <c r="L195" s="236"/>
      <c r="M195" s="237"/>
      <c r="N195" s="238"/>
      <c r="O195" s="238"/>
      <c r="P195" s="238"/>
      <c r="Q195" s="238"/>
      <c r="R195" s="238"/>
      <c r="S195" s="238"/>
      <c r="T195" s="23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0" t="s">
        <v>137</v>
      </c>
      <c r="AU195" s="240" t="s">
        <v>86</v>
      </c>
      <c r="AV195" s="13" t="s">
        <v>86</v>
      </c>
      <c r="AW195" s="13" t="s">
        <v>4</v>
      </c>
      <c r="AX195" s="13" t="s">
        <v>84</v>
      </c>
      <c r="AY195" s="240" t="s">
        <v>129</v>
      </c>
    </row>
    <row r="196" spans="1:65" s="2" customFormat="1" ht="24.15" customHeight="1">
      <c r="A196" s="38"/>
      <c r="B196" s="39"/>
      <c r="C196" s="216" t="s">
        <v>288</v>
      </c>
      <c r="D196" s="216" t="s">
        <v>130</v>
      </c>
      <c r="E196" s="217" t="s">
        <v>289</v>
      </c>
      <c r="F196" s="218" t="s">
        <v>290</v>
      </c>
      <c r="G196" s="219" t="s">
        <v>291</v>
      </c>
      <c r="H196" s="278"/>
      <c r="I196" s="221"/>
      <c r="J196" s="222">
        <f>ROUND(I196*H196,2)</f>
        <v>0</v>
      </c>
      <c r="K196" s="218" t="s">
        <v>134</v>
      </c>
      <c r="L196" s="44"/>
      <c r="M196" s="223" t="s">
        <v>1</v>
      </c>
      <c r="N196" s="224" t="s">
        <v>41</v>
      </c>
      <c r="O196" s="91"/>
      <c r="P196" s="225">
        <f>O196*H196</f>
        <v>0</v>
      </c>
      <c r="Q196" s="225">
        <v>0</v>
      </c>
      <c r="R196" s="225">
        <f>Q196*H196</f>
        <v>0</v>
      </c>
      <c r="S196" s="225">
        <v>0</v>
      </c>
      <c r="T196" s="22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7" t="s">
        <v>210</v>
      </c>
      <c r="AT196" s="227" t="s">
        <v>130</v>
      </c>
      <c r="AU196" s="227" t="s">
        <v>86</v>
      </c>
      <c r="AY196" s="17" t="s">
        <v>129</v>
      </c>
      <c r="BE196" s="228">
        <f>IF(N196="základní",J196,0)</f>
        <v>0</v>
      </c>
      <c r="BF196" s="228">
        <f>IF(N196="snížená",J196,0)</f>
        <v>0</v>
      </c>
      <c r="BG196" s="228">
        <f>IF(N196="zákl. přenesená",J196,0)</f>
        <v>0</v>
      </c>
      <c r="BH196" s="228">
        <f>IF(N196="sníž. přenesená",J196,0)</f>
        <v>0</v>
      </c>
      <c r="BI196" s="228">
        <f>IF(N196="nulová",J196,0)</f>
        <v>0</v>
      </c>
      <c r="BJ196" s="17" t="s">
        <v>84</v>
      </c>
      <c r="BK196" s="228">
        <f>ROUND(I196*H196,2)</f>
        <v>0</v>
      </c>
      <c r="BL196" s="17" t="s">
        <v>210</v>
      </c>
      <c r="BM196" s="227" t="s">
        <v>292</v>
      </c>
    </row>
    <row r="197" spans="1:65" s="2" customFormat="1" ht="16.5" customHeight="1">
      <c r="A197" s="38"/>
      <c r="B197" s="39"/>
      <c r="C197" s="216" t="s">
        <v>293</v>
      </c>
      <c r="D197" s="216" t="s">
        <v>130</v>
      </c>
      <c r="E197" s="217" t="s">
        <v>294</v>
      </c>
      <c r="F197" s="218" t="s">
        <v>295</v>
      </c>
      <c r="G197" s="219" t="s">
        <v>133</v>
      </c>
      <c r="H197" s="220">
        <v>978.566</v>
      </c>
      <c r="I197" s="221"/>
      <c r="J197" s="222">
        <f>ROUND(I197*H197,2)</f>
        <v>0</v>
      </c>
      <c r="K197" s="218" t="s">
        <v>1</v>
      </c>
      <c r="L197" s="44"/>
      <c r="M197" s="223" t="s">
        <v>1</v>
      </c>
      <c r="N197" s="224" t="s">
        <v>41</v>
      </c>
      <c r="O197" s="91"/>
      <c r="P197" s="225">
        <f>O197*H197</f>
        <v>0</v>
      </c>
      <c r="Q197" s="225">
        <v>0</v>
      </c>
      <c r="R197" s="225">
        <f>Q197*H197</f>
        <v>0</v>
      </c>
      <c r="S197" s="225">
        <v>0.02</v>
      </c>
      <c r="T197" s="226">
        <f>S197*H197</f>
        <v>19.57132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7" t="s">
        <v>210</v>
      </c>
      <c r="AT197" s="227" t="s">
        <v>130</v>
      </c>
      <c r="AU197" s="227" t="s">
        <v>86</v>
      </c>
      <c r="AY197" s="17" t="s">
        <v>129</v>
      </c>
      <c r="BE197" s="228">
        <f>IF(N197="základní",J197,0)</f>
        <v>0</v>
      </c>
      <c r="BF197" s="228">
        <f>IF(N197="snížená",J197,0)</f>
        <v>0</v>
      </c>
      <c r="BG197" s="228">
        <f>IF(N197="zákl. přenesená",J197,0)</f>
        <v>0</v>
      </c>
      <c r="BH197" s="228">
        <f>IF(N197="sníž. přenesená",J197,0)</f>
        <v>0</v>
      </c>
      <c r="BI197" s="228">
        <f>IF(N197="nulová",J197,0)</f>
        <v>0</v>
      </c>
      <c r="BJ197" s="17" t="s">
        <v>84</v>
      </c>
      <c r="BK197" s="228">
        <f>ROUND(I197*H197,2)</f>
        <v>0</v>
      </c>
      <c r="BL197" s="17" t="s">
        <v>210</v>
      </c>
      <c r="BM197" s="227" t="s">
        <v>296</v>
      </c>
    </row>
    <row r="198" spans="1:51" s="14" customFormat="1" ht="12">
      <c r="A198" s="14"/>
      <c r="B198" s="257"/>
      <c r="C198" s="258"/>
      <c r="D198" s="231" t="s">
        <v>137</v>
      </c>
      <c r="E198" s="259" t="s">
        <v>1</v>
      </c>
      <c r="F198" s="260" t="s">
        <v>258</v>
      </c>
      <c r="G198" s="258"/>
      <c r="H198" s="259" t="s">
        <v>1</v>
      </c>
      <c r="I198" s="261"/>
      <c r="J198" s="258"/>
      <c r="K198" s="258"/>
      <c r="L198" s="262"/>
      <c r="M198" s="263"/>
      <c r="N198" s="264"/>
      <c r="O198" s="264"/>
      <c r="P198" s="264"/>
      <c r="Q198" s="264"/>
      <c r="R198" s="264"/>
      <c r="S198" s="264"/>
      <c r="T198" s="265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6" t="s">
        <v>137</v>
      </c>
      <c r="AU198" s="266" t="s">
        <v>86</v>
      </c>
      <c r="AV198" s="14" t="s">
        <v>84</v>
      </c>
      <c r="AW198" s="14" t="s">
        <v>32</v>
      </c>
      <c r="AX198" s="14" t="s">
        <v>76</v>
      </c>
      <c r="AY198" s="266" t="s">
        <v>129</v>
      </c>
    </row>
    <row r="199" spans="1:51" s="13" customFormat="1" ht="12">
      <c r="A199" s="13"/>
      <c r="B199" s="229"/>
      <c r="C199" s="230"/>
      <c r="D199" s="231" t="s">
        <v>137</v>
      </c>
      <c r="E199" s="232" t="s">
        <v>1</v>
      </c>
      <c r="F199" s="233" t="s">
        <v>297</v>
      </c>
      <c r="G199" s="230"/>
      <c r="H199" s="234">
        <v>402.663</v>
      </c>
      <c r="I199" s="235"/>
      <c r="J199" s="230"/>
      <c r="K199" s="230"/>
      <c r="L199" s="236"/>
      <c r="M199" s="237"/>
      <c r="N199" s="238"/>
      <c r="O199" s="238"/>
      <c r="P199" s="238"/>
      <c r="Q199" s="238"/>
      <c r="R199" s="238"/>
      <c r="S199" s="238"/>
      <c r="T199" s="23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0" t="s">
        <v>137</v>
      </c>
      <c r="AU199" s="240" t="s">
        <v>86</v>
      </c>
      <c r="AV199" s="13" t="s">
        <v>86</v>
      </c>
      <c r="AW199" s="13" t="s">
        <v>32</v>
      </c>
      <c r="AX199" s="13" t="s">
        <v>76</v>
      </c>
      <c r="AY199" s="240" t="s">
        <v>129</v>
      </c>
    </row>
    <row r="200" spans="1:51" s="13" customFormat="1" ht="12">
      <c r="A200" s="13"/>
      <c r="B200" s="229"/>
      <c r="C200" s="230"/>
      <c r="D200" s="231" t="s">
        <v>137</v>
      </c>
      <c r="E200" s="232" t="s">
        <v>1</v>
      </c>
      <c r="F200" s="233" t="s">
        <v>298</v>
      </c>
      <c r="G200" s="230"/>
      <c r="H200" s="234">
        <v>575.903</v>
      </c>
      <c r="I200" s="235"/>
      <c r="J200" s="230"/>
      <c r="K200" s="230"/>
      <c r="L200" s="236"/>
      <c r="M200" s="237"/>
      <c r="N200" s="238"/>
      <c r="O200" s="238"/>
      <c r="P200" s="238"/>
      <c r="Q200" s="238"/>
      <c r="R200" s="238"/>
      <c r="S200" s="238"/>
      <c r="T200" s="23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0" t="s">
        <v>137</v>
      </c>
      <c r="AU200" s="240" t="s">
        <v>86</v>
      </c>
      <c r="AV200" s="13" t="s">
        <v>86</v>
      </c>
      <c r="AW200" s="13" t="s">
        <v>32</v>
      </c>
      <c r="AX200" s="13" t="s">
        <v>76</v>
      </c>
      <c r="AY200" s="240" t="s">
        <v>129</v>
      </c>
    </row>
    <row r="201" spans="1:51" s="15" customFormat="1" ht="12">
      <c r="A201" s="15"/>
      <c r="B201" s="267"/>
      <c r="C201" s="268"/>
      <c r="D201" s="231" t="s">
        <v>137</v>
      </c>
      <c r="E201" s="269" t="s">
        <v>1</v>
      </c>
      <c r="F201" s="270" t="s">
        <v>261</v>
      </c>
      <c r="G201" s="268"/>
      <c r="H201" s="271">
        <v>978.566</v>
      </c>
      <c r="I201" s="272"/>
      <c r="J201" s="268"/>
      <c r="K201" s="268"/>
      <c r="L201" s="273"/>
      <c r="M201" s="274"/>
      <c r="N201" s="275"/>
      <c r="O201" s="275"/>
      <c r="P201" s="275"/>
      <c r="Q201" s="275"/>
      <c r="R201" s="275"/>
      <c r="S201" s="275"/>
      <c r="T201" s="276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77" t="s">
        <v>137</v>
      </c>
      <c r="AU201" s="277" t="s">
        <v>86</v>
      </c>
      <c r="AV201" s="15" t="s">
        <v>135</v>
      </c>
      <c r="AW201" s="15" t="s">
        <v>32</v>
      </c>
      <c r="AX201" s="15" t="s">
        <v>84</v>
      </c>
      <c r="AY201" s="277" t="s">
        <v>129</v>
      </c>
    </row>
    <row r="202" spans="1:65" s="2" customFormat="1" ht="24.15" customHeight="1">
      <c r="A202" s="38"/>
      <c r="B202" s="39"/>
      <c r="C202" s="216" t="s">
        <v>276</v>
      </c>
      <c r="D202" s="216" t="s">
        <v>130</v>
      </c>
      <c r="E202" s="217" t="s">
        <v>299</v>
      </c>
      <c r="F202" s="218" t="s">
        <v>300</v>
      </c>
      <c r="G202" s="219" t="s">
        <v>133</v>
      </c>
      <c r="H202" s="220">
        <v>1117.62</v>
      </c>
      <c r="I202" s="221"/>
      <c r="J202" s="222">
        <f>ROUND(I202*H202,2)</f>
        <v>0</v>
      </c>
      <c r="K202" s="218" t="s">
        <v>1</v>
      </c>
      <c r="L202" s="44"/>
      <c r="M202" s="223" t="s">
        <v>1</v>
      </c>
      <c r="N202" s="224" t="s">
        <v>41</v>
      </c>
      <c r="O202" s="91"/>
      <c r="P202" s="225">
        <f>O202*H202</f>
        <v>0</v>
      </c>
      <c r="Q202" s="225">
        <v>0</v>
      </c>
      <c r="R202" s="225">
        <f>Q202*H202</f>
        <v>0</v>
      </c>
      <c r="S202" s="225">
        <v>0</v>
      </c>
      <c r="T202" s="226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7" t="s">
        <v>210</v>
      </c>
      <c r="AT202" s="227" t="s">
        <v>130</v>
      </c>
      <c r="AU202" s="227" t="s">
        <v>86</v>
      </c>
      <c r="AY202" s="17" t="s">
        <v>129</v>
      </c>
      <c r="BE202" s="228">
        <f>IF(N202="základní",J202,0)</f>
        <v>0</v>
      </c>
      <c r="BF202" s="228">
        <f>IF(N202="snížená",J202,0)</f>
        <v>0</v>
      </c>
      <c r="BG202" s="228">
        <f>IF(N202="zákl. přenesená",J202,0)</f>
        <v>0</v>
      </c>
      <c r="BH202" s="228">
        <f>IF(N202="sníž. přenesená",J202,0)</f>
        <v>0</v>
      </c>
      <c r="BI202" s="228">
        <f>IF(N202="nulová",J202,0)</f>
        <v>0</v>
      </c>
      <c r="BJ202" s="17" t="s">
        <v>84</v>
      </c>
      <c r="BK202" s="228">
        <f>ROUND(I202*H202,2)</f>
        <v>0</v>
      </c>
      <c r="BL202" s="17" t="s">
        <v>210</v>
      </c>
      <c r="BM202" s="227" t="s">
        <v>301</v>
      </c>
    </row>
    <row r="203" spans="1:51" s="14" customFormat="1" ht="12">
      <c r="A203" s="14"/>
      <c r="B203" s="257"/>
      <c r="C203" s="258"/>
      <c r="D203" s="231" t="s">
        <v>137</v>
      </c>
      <c r="E203" s="259" t="s">
        <v>1</v>
      </c>
      <c r="F203" s="260" t="s">
        <v>258</v>
      </c>
      <c r="G203" s="258"/>
      <c r="H203" s="259" t="s">
        <v>1</v>
      </c>
      <c r="I203" s="261"/>
      <c r="J203" s="258"/>
      <c r="K203" s="258"/>
      <c r="L203" s="262"/>
      <c r="M203" s="263"/>
      <c r="N203" s="264"/>
      <c r="O203" s="264"/>
      <c r="P203" s="264"/>
      <c r="Q203" s="264"/>
      <c r="R203" s="264"/>
      <c r="S203" s="264"/>
      <c r="T203" s="265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6" t="s">
        <v>137</v>
      </c>
      <c r="AU203" s="266" t="s">
        <v>86</v>
      </c>
      <c r="AV203" s="14" t="s">
        <v>84</v>
      </c>
      <c r="AW203" s="14" t="s">
        <v>32</v>
      </c>
      <c r="AX203" s="14" t="s">
        <v>76</v>
      </c>
      <c r="AY203" s="266" t="s">
        <v>129</v>
      </c>
    </row>
    <row r="204" spans="1:51" s="13" customFormat="1" ht="12">
      <c r="A204" s="13"/>
      <c r="B204" s="229"/>
      <c r="C204" s="230"/>
      <c r="D204" s="231" t="s">
        <v>137</v>
      </c>
      <c r="E204" s="232" t="s">
        <v>1</v>
      </c>
      <c r="F204" s="233" t="s">
        <v>271</v>
      </c>
      <c r="G204" s="230"/>
      <c r="H204" s="234">
        <v>467.05</v>
      </c>
      <c r="I204" s="235"/>
      <c r="J204" s="230"/>
      <c r="K204" s="230"/>
      <c r="L204" s="236"/>
      <c r="M204" s="237"/>
      <c r="N204" s="238"/>
      <c r="O204" s="238"/>
      <c r="P204" s="238"/>
      <c r="Q204" s="238"/>
      <c r="R204" s="238"/>
      <c r="S204" s="238"/>
      <c r="T204" s="23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0" t="s">
        <v>137</v>
      </c>
      <c r="AU204" s="240" t="s">
        <v>86</v>
      </c>
      <c r="AV204" s="13" t="s">
        <v>86</v>
      </c>
      <c r="AW204" s="13" t="s">
        <v>32</v>
      </c>
      <c r="AX204" s="13" t="s">
        <v>76</v>
      </c>
      <c r="AY204" s="240" t="s">
        <v>129</v>
      </c>
    </row>
    <row r="205" spans="1:51" s="13" customFormat="1" ht="12">
      <c r="A205" s="13"/>
      <c r="B205" s="229"/>
      <c r="C205" s="230"/>
      <c r="D205" s="231" t="s">
        <v>137</v>
      </c>
      <c r="E205" s="232" t="s">
        <v>1</v>
      </c>
      <c r="F205" s="233" t="s">
        <v>272</v>
      </c>
      <c r="G205" s="230"/>
      <c r="H205" s="234">
        <v>650.57</v>
      </c>
      <c r="I205" s="235"/>
      <c r="J205" s="230"/>
      <c r="K205" s="230"/>
      <c r="L205" s="236"/>
      <c r="M205" s="237"/>
      <c r="N205" s="238"/>
      <c r="O205" s="238"/>
      <c r="P205" s="238"/>
      <c r="Q205" s="238"/>
      <c r="R205" s="238"/>
      <c r="S205" s="238"/>
      <c r="T205" s="23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0" t="s">
        <v>137</v>
      </c>
      <c r="AU205" s="240" t="s">
        <v>86</v>
      </c>
      <c r="AV205" s="13" t="s">
        <v>86</v>
      </c>
      <c r="AW205" s="13" t="s">
        <v>32</v>
      </c>
      <c r="AX205" s="13" t="s">
        <v>76</v>
      </c>
      <c r="AY205" s="240" t="s">
        <v>129</v>
      </c>
    </row>
    <row r="206" spans="1:51" s="15" customFormat="1" ht="12">
      <c r="A206" s="15"/>
      <c r="B206" s="267"/>
      <c r="C206" s="268"/>
      <c r="D206" s="231" t="s">
        <v>137</v>
      </c>
      <c r="E206" s="269" t="s">
        <v>1</v>
      </c>
      <c r="F206" s="270" t="s">
        <v>261</v>
      </c>
      <c r="G206" s="268"/>
      <c r="H206" s="271">
        <v>1117.6200000000001</v>
      </c>
      <c r="I206" s="272"/>
      <c r="J206" s="268"/>
      <c r="K206" s="268"/>
      <c r="L206" s="273"/>
      <c r="M206" s="274"/>
      <c r="N206" s="275"/>
      <c r="O206" s="275"/>
      <c r="P206" s="275"/>
      <c r="Q206" s="275"/>
      <c r="R206" s="275"/>
      <c r="S206" s="275"/>
      <c r="T206" s="276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77" t="s">
        <v>137</v>
      </c>
      <c r="AU206" s="277" t="s">
        <v>86</v>
      </c>
      <c r="AV206" s="15" t="s">
        <v>135</v>
      </c>
      <c r="AW206" s="15" t="s">
        <v>32</v>
      </c>
      <c r="AX206" s="15" t="s">
        <v>84</v>
      </c>
      <c r="AY206" s="277" t="s">
        <v>129</v>
      </c>
    </row>
    <row r="207" spans="1:63" s="12" customFormat="1" ht="22.8" customHeight="1">
      <c r="A207" s="12"/>
      <c r="B207" s="202"/>
      <c r="C207" s="203"/>
      <c r="D207" s="204" t="s">
        <v>75</v>
      </c>
      <c r="E207" s="251" t="s">
        <v>302</v>
      </c>
      <c r="F207" s="251" t="s">
        <v>303</v>
      </c>
      <c r="G207" s="203"/>
      <c r="H207" s="203"/>
      <c r="I207" s="206"/>
      <c r="J207" s="252">
        <f>BK207</f>
        <v>0</v>
      </c>
      <c r="K207" s="203"/>
      <c r="L207" s="208"/>
      <c r="M207" s="209"/>
      <c r="N207" s="210"/>
      <c r="O207" s="210"/>
      <c r="P207" s="211">
        <f>SUM(P208:P222)</f>
        <v>0</v>
      </c>
      <c r="Q207" s="210"/>
      <c r="R207" s="211">
        <f>SUM(R208:R222)</f>
        <v>14.457305</v>
      </c>
      <c r="S207" s="210"/>
      <c r="T207" s="212">
        <f>SUM(T208:T222)</f>
        <v>1.5948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13" t="s">
        <v>86</v>
      </c>
      <c r="AT207" s="214" t="s">
        <v>75</v>
      </c>
      <c r="AU207" s="214" t="s">
        <v>84</v>
      </c>
      <c r="AY207" s="213" t="s">
        <v>129</v>
      </c>
      <c r="BK207" s="215">
        <f>SUM(BK208:BK222)</f>
        <v>0</v>
      </c>
    </row>
    <row r="208" spans="1:65" s="2" customFormat="1" ht="24.15" customHeight="1">
      <c r="A208" s="38"/>
      <c r="B208" s="39"/>
      <c r="C208" s="216" t="s">
        <v>304</v>
      </c>
      <c r="D208" s="216" t="s">
        <v>130</v>
      </c>
      <c r="E208" s="217" t="s">
        <v>305</v>
      </c>
      <c r="F208" s="218" t="s">
        <v>306</v>
      </c>
      <c r="G208" s="219" t="s">
        <v>133</v>
      </c>
      <c r="H208" s="220">
        <v>886</v>
      </c>
      <c r="I208" s="221"/>
      <c r="J208" s="222">
        <f>ROUND(I208*H208,2)</f>
        <v>0</v>
      </c>
      <c r="K208" s="218" t="s">
        <v>134</v>
      </c>
      <c r="L208" s="44"/>
      <c r="M208" s="223" t="s">
        <v>1</v>
      </c>
      <c r="N208" s="224" t="s">
        <v>41</v>
      </c>
      <c r="O208" s="91"/>
      <c r="P208" s="225">
        <f>O208*H208</f>
        <v>0</v>
      </c>
      <c r="Q208" s="225">
        <v>0</v>
      </c>
      <c r="R208" s="225">
        <f>Q208*H208</f>
        <v>0</v>
      </c>
      <c r="S208" s="225">
        <v>0.0018</v>
      </c>
      <c r="T208" s="226">
        <f>S208*H208</f>
        <v>1.5948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7" t="s">
        <v>210</v>
      </c>
      <c r="AT208" s="227" t="s">
        <v>130</v>
      </c>
      <c r="AU208" s="227" t="s">
        <v>86</v>
      </c>
      <c r="AY208" s="17" t="s">
        <v>129</v>
      </c>
      <c r="BE208" s="228">
        <f>IF(N208="základní",J208,0)</f>
        <v>0</v>
      </c>
      <c r="BF208" s="228">
        <f>IF(N208="snížená",J208,0)</f>
        <v>0</v>
      </c>
      <c r="BG208" s="228">
        <f>IF(N208="zákl. přenesená",J208,0)</f>
        <v>0</v>
      </c>
      <c r="BH208" s="228">
        <f>IF(N208="sníž. přenesená",J208,0)</f>
        <v>0</v>
      </c>
      <c r="BI208" s="228">
        <f>IF(N208="nulová",J208,0)</f>
        <v>0</v>
      </c>
      <c r="BJ208" s="17" t="s">
        <v>84</v>
      </c>
      <c r="BK208" s="228">
        <f>ROUND(I208*H208,2)</f>
        <v>0</v>
      </c>
      <c r="BL208" s="17" t="s">
        <v>210</v>
      </c>
      <c r="BM208" s="227" t="s">
        <v>307</v>
      </c>
    </row>
    <row r="209" spans="1:51" s="13" customFormat="1" ht="12">
      <c r="A209" s="13"/>
      <c r="B209" s="229"/>
      <c r="C209" s="230"/>
      <c r="D209" s="231" t="s">
        <v>137</v>
      </c>
      <c r="E209" s="232" t="s">
        <v>1</v>
      </c>
      <c r="F209" s="233" t="s">
        <v>308</v>
      </c>
      <c r="G209" s="230"/>
      <c r="H209" s="234">
        <v>886</v>
      </c>
      <c r="I209" s="235"/>
      <c r="J209" s="230"/>
      <c r="K209" s="230"/>
      <c r="L209" s="236"/>
      <c r="M209" s="237"/>
      <c r="N209" s="238"/>
      <c r="O209" s="238"/>
      <c r="P209" s="238"/>
      <c r="Q209" s="238"/>
      <c r="R209" s="238"/>
      <c r="S209" s="238"/>
      <c r="T209" s="23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0" t="s">
        <v>137</v>
      </c>
      <c r="AU209" s="240" t="s">
        <v>86</v>
      </c>
      <c r="AV209" s="13" t="s">
        <v>86</v>
      </c>
      <c r="AW209" s="13" t="s">
        <v>32</v>
      </c>
      <c r="AX209" s="13" t="s">
        <v>84</v>
      </c>
      <c r="AY209" s="240" t="s">
        <v>129</v>
      </c>
    </row>
    <row r="210" spans="1:65" s="2" customFormat="1" ht="24.15" customHeight="1">
      <c r="A210" s="38"/>
      <c r="B210" s="39"/>
      <c r="C210" s="216" t="s">
        <v>309</v>
      </c>
      <c r="D210" s="216" t="s">
        <v>130</v>
      </c>
      <c r="E210" s="217" t="s">
        <v>310</v>
      </c>
      <c r="F210" s="218" t="s">
        <v>311</v>
      </c>
      <c r="G210" s="219" t="s">
        <v>133</v>
      </c>
      <c r="H210" s="220">
        <v>886</v>
      </c>
      <c r="I210" s="221"/>
      <c r="J210" s="222">
        <f>ROUND(I210*H210,2)</f>
        <v>0</v>
      </c>
      <c r="K210" s="218" t="s">
        <v>312</v>
      </c>
      <c r="L210" s="44"/>
      <c r="M210" s="223" t="s">
        <v>1</v>
      </c>
      <c r="N210" s="224" t="s">
        <v>41</v>
      </c>
      <c r="O210" s="91"/>
      <c r="P210" s="225">
        <f>O210*H210</f>
        <v>0</v>
      </c>
      <c r="Q210" s="225">
        <v>0.00116</v>
      </c>
      <c r="R210" s="225">
        <f>Q210*H210</f>
        <v>1.02776</v>
      </c>
      <c r="S210" s="225">
        <v>0</v>
      </c>
      <c r="T210" s="226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7" t="s">
        <v>210</v>
      </c>
      <c r="AT210" s="227" t="s">
        <v>130</v>
      </c>
      <c r="AU210" s="227" t="s">
        <v>86</v>
      </c>
      <c r="AY210" s="17" t="s">
        <v>129</v>
      </c>
      <c r="BE210" s="228">
        <f>IF(N210="základní",J210,0)</f>
        <v>0</v>
      </c>
      <c r="BF210" s="228">
        <f>IF(N210="snížená",J210,0)</f>
        <v>0</v>
      </c>
      <c r="BG210" s="228">
        <f>IF(N210="zákl. přenesená",J210,0)</f>
        <v>0</v>
      </c>
      <c r="BH210" s="228">
        <f>IF(N210="sníž. přenesená",J210,0)</f>
        <v>0</v>
      </c>
      <c r="BI210" s="228">
        <f>IF(N210="nulová",J210,0)</f>
        <v>0</v>
      </c>
      <c r="BJ210" s="17" t="s">
        <v>84</v>
      </c>
      <c r="BK210" s="228">
        <f>ROUND(I210*H210,2)</f>
        <v>0</v>
      </c>
      <c r="BL210" s="17" t="s">
        <v>210</v>
      </c>
      <c r="BM210" s="227" t="s">
        <v>313</v>
      </c>
    </row>
    <row r="211" spans="1:51" s="13" customFormat="1" ht="12">
      <c r="A211" s="13"/>
      <c r="B211" s="229"/>
      <c r="C211" s="230"/>
      <c r="D211" s="231" t="s">
        <v>137</v>
      </c>
      <c r="E211" s="232" t="s">
        <v>1</v>
      </c>
      <c r="F211" s="233" t="s">
        <v>314</v>
      </c>
      <c r="G211" s="230"/>
      <c r="H211" s="234">
        <v>886</v>
      </c>
      <c r="I211" s="235"/>
      <c r="J211" s="230"/>
      <c r="K211" s="230"/>
      <c r="L211" s="236"/>
      <c r="M211" s="237"/>
      <c r="N211" s="238"/>
      <c r="O211" s="238"/>
      <c r="P211" s="238"/>
      <c r="Q211" s="238"/>
      <c r="R211" s="238"/>
      <c r="S211" s="238"/>
      <c r="T211" s="23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0" t="s">
        <v>137</v>
      </c>
      <c r="AU211" s="240" t="s">
        <v>86</v>
      </c>
      <c r="AV211" s="13" t="s">
        <v>86</v>
      </c>
      <c r="AW211" s="13" t="s">
        <v>32</v>
      </c>
      <c r="AX211" s="13" t="s">
        <v>84</v>
      </c>
      <c r="AY211" s="240" t="s">
        <v>129</v>
      </c>
    </row>
    <row r="212" spans="1:65" s="2" customFormat="1" ht="21.75" customHeight="1">
      <c r="A212" s="38"/>
      <c r="B212" s="39"/>
      <c r="C212" s="241" t="s">
        <v>315</v>
      </c>
      <c r="D212" s="241" t="s">
        <v>139</v>
      </c>
      <c r="E212" s="242" t="s">
        <v>316</v>
      </c>
      <c r="F212" s="243" t="s">
        <v>317</v>
      </c>
      <c r="G212" s="244" t="s">
        <v>189</v>
      </c>
      <c r="H212" s="245">
        <v>180.301</v>
      </c>
      <c r="I212" s="246"/>
      <c r="J212" s="247">
        <f>ROUND(I212*H212,2)</f>
        <v>0</v>
      </c>
      <c r="K212" s="243" t="s">
        <v>312</v>
      </c>
      <c r="L212" s="248"/>
      <c r="M212" s="249" t="s">
        <v>1</v>
      </c>
      <c r="N212" s="250" t="s">
        <v>41</v>
      </c>
      <c r="O212" s="91"/>
      <c r="P212" s="225">
        <f>O212*H212</f>
        <v>0</v>
      </c>
      <c r="Q212" s="225">
        <v>0.025</v>
      </c>
      <c r="R212" s="225">
        <f>Q212*H212</f>
        <v>4.507525</v>
      </c>
      <c r="S212" s="225">
        <v>0</v>
      </c>
      <c r="T212" s="226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7" t="s">
        <v>276</v>
      </c>
      <c r="AT212" s="227" t="s">
        <v>139</v>
      </c>
      <c r="AU212" s="227" t="s">
        <v>86</v>
      </c>
      <c r="AY212" s="17" t="s">
        <v>129</v>
      </c>
      <c r="BE212" s="228">
        <f>IF(N212="základní",J212,0)</f>
        <v>0</v>
      </c>
      <c r="BF212" s="228">
        <f>IF(N212="snížená",J212,0)</f>
        <v>0</v>
      </c>
      <c r="BG212" s="228">
        <f>IF(N212="zákl. přenesená",J212,0)</f>
        <v>0</v>
      </c>
      <c r="BH212" s="228">
        <f>IF(N212="sníž. přenesená",J212,0)</f>
        <v>0</v>
      </c>
      <c r="BI212" s="228">
        <f>IF(N212="nulová",J212,0)</f>
        <v>0</v>
      </c>
      <c r="BJ212" s="17" t="s">
        <v>84</v>
      </c>
      <c r="BK212" s="228">
        <f>ROUND(I212*H212,2)</f>
        <v>0</v>
      </c>
      <c r="BL212" s="17" t="s">
        <v>210</v>
      </c>
      <c r="BM212" s="227" t="s">
        <v>318</v>
      </c>
    </row>
    <row r="213" spans="1:51" s="13" customFormat="1" ht="12">
      <c r="A213" s="13"/>
      <c r="B213" s="229"/>
      <c r="C213" s="230"/>
      <c r="D213" s="231" t="s">
        <v>137</v>
      </c>
      <c r="E213" s="232" t="s">
        <v>1</v>
      </c>
      <c r="F213" s="233" t="s">
        <v>319</v>
      </c>
      <c r="G213" s="230"/>
      <c r="H213" s="234">
        <v>180.301</v>
      </c>
      <c r="I213" s="235"/>
      <c r="J213" s="230"/>
      <c r="K213" s="230"/>
      <c r="L213" s="236"/>
      <c r="M213" s="237"/>
      <c r="N213" s="238"/>
      <c r="O213" s="238"/>
      <c r="P213" s="238"/>
      <c r="Q213" s="238"/>
      <c r="R213" s="238"/>
      <c r="S213" s="238"/>
      <c r="T213" s="23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0" t="s">
        <v>137</v>
      </c>
      <c r="AU213" s="240" t="s">
        <v>86</v>
      </c>
      <c r="AV213" s="13" t="s">
        <v>86</v>
      </c>
      <c r="AW213" s="13" t="s">
        <v>32</v>
      </c>
      <c r="AX213" s="13" t="s">
        <v>84</v>
      </c>
      <c r="AY213" s="240" t="s">
        <v>129</v>
      </c>
    </row>
    <row r="214" spans="1:65" s="2" customFormat="1" ht="24.15" customHeight="1">
      <c r="A214" s="38"/>
      <c r="B214" s="39"/>
      <c r="C214" s="216" t="s">
        <v>320</v>
      </c>
      <c r="D214" s="216" t="s">
        <v>130</v>
      </c>
      <c r="E214" s="217" t="s">
        <v>321</v>
      </c>
      <c r="F214" s="218" t="s">
        <v>322</v>
      </c>
      <c r="G214" s="219" t="s">
        <v>291</v>
      </c>
      <c r="H214" s="278"/>
      <c r="I214" s="221"/>
      <c r="J214" s="222">
        <f>ROUND(I214*H214,2)</f>
        <v>0</v>
      </c>
      <c r="K214" s="218" t="s">
        <v>134</v>
      </c>
      <c r="L214" s="44"/>
      <c r="M214" s="223" t="s">
        <v>1</v>
      </c>
      <c r="N214" s="224" t="s">
        <v>41</v>
      </c>
      <c r="O214" s="91"/>
      <c r="P214" s="225">
        <f>O214*H214</f>
        <v>0</v>
      </c>
      <c r="Q214" s="225">
        <v>0</v>
      </c>
      <c r="R214" s="225">
        <f>Q214*H214</f>
        <v>0</v>
      </c>
      <c r="S214" s="225">
        <v>0</v>
      </c>
      <c r="T214" s="226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7" t="s">
        <v>210</v>
      </c>
      <c r="AT214" s="227" t="s">
        <v>130</v>
      </c>
      <c r="AU214" s="227" t="s">
        <v>86</v>
      </c>
      <c r="AY214" s="17" t="s">
        <v>129</v>
      </c>
      <c r="BE214" s="228">
        <f>IF(N214="základní",J214,0)</f>
        <v>0</v>
      </c>
      <c r="BF214" s="228">
        <f>IF(N214="snížená",J214,0)</f>
        <v>0</v>
      </c>
      <c r="BG214" s="228">
        <f>IF(N214="zákl. přenesená",J214,0)</f>
        <v>0</v>
      </c>
      <c r="BH214" s="228">
        <f>IF(N214="sníž. přenesená",J214,0)</f>
        <v>0</v>
      </c>
      <c r="BI214" s="228">
        <f>IF(N214="nulová",J214,0)</f>
        <v>0</v>
      </c>
      <c r="BJ214" s="17" t="s">
        <v>84</v>
      </c>
      <c r="BK214" s="228">
        <f>ROUND(I214*H214,2)</f>
        <v>0</v>
      </c>
      <c r="BL214" s="17" t="s">
        <v>210</v>
      </c>
      <c r="BM214" s="227" t="s">
        <v>323</v>
      </c>
    </row>
    <row r="215" spans="1:65" s="2" customFormat="1" ht="16.5" customHeight="1">
      <c r="A215" s="38"/>
      <c r="B215" s="39"/>
      <c r="C215" s="216" t="s">
        <v>324</v>
      </c>
      <c r="D215" s="216" t="s">
        <v>130</v>
      </c>
      <c r="E215" s="217" t="s">
        <v>325</v>
      </c>
      <c r="F215" s="218" t="s">
        <v>326</v>
      </c>
      <c r="G215" s="219" t="s">
        <v>327</v>
      </c>
      <c r="H215" s="220">
        <v>106</v>
      </c>
      <c r="I215" s="221"/>
      <c r="J215" s="222">
        <f>ROUND(I215*H215,2)</f>
        <v>0</v>
      </c>
      <c r="K215" s="218" t="s">
        <v>1</v>
      </c>
      <c r="L215" s="44"/>
      <c r="M215" s="223" t="s">
        <v>1</v>
      </c>
      <c r="N215" s="224" t="s">
        <v>41</v>
      </c>
      <c r="O215" s="91"/>
      <c r="P215" s="225">
        <f>O215*H215</f>
        <v>0</v>
      </c>
      <c r="Q215" s="225">
        <v>0</v>
      </c>
      <c r="R215" s="225">
        <f>Q215*H215</f>
        <v>0</v>
      </c>
      <c r="S215" s="225">
        <v>0</v>
      </c>
      <c r="T215" s="226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7" t="s">
        <v>210</v>
      </c>
      <c r="AT215" s="227" t="s">
        <v>130</v>
      </c>
      <c r="AU215" s="227" t="s">
        <v>86</v>
      </c>
      <c r="AY215" s="17" t="s">
        <v>129</v>
      </c>
      <c r="BE215" s="228">
        <f>IF(N215="základní",J215,0)</f>
        <v>0</v>
      </c>
      <c r="BF215" s="228">
        <f>IF(N215="snížená",J215,0)</f>
        <v>0</v>
      </c>
      <c r="BG215" s="228">
        <f>IF(N215="zákl. přenesená",J215,0)</f>
        <v>0</v>
      </c>
      <c r="BH215" s="228">
        <f>IF(N215="sníž. přenesená",J215,0)</f>
        <v>0</v>
      </c>
      <c r="BI215" s="228">
        <f>IF(N215="nulová",J215,0)</f>
        <v>0</v>
      </c>
      <c r="BJ215" s="17" t="s">
        <v>84</v>
      </c>
      <c r="BK215" s="228">
        <f>ROUND(I215*H215,2)</f>
        <v>0</v>
      </c>
      <c r="BL215" s="17" t="s">
        <v>210</v>
      </c>
      <c r="BM215" s="227" t="s">
        <v>328</v>
      </c>
    </row>
    <row r="216" spans="1:65" s="2" customFormat="1" ht="37.8" customHeight="1">
      <c r="A216" s="38"/>
      <c r="B216" s="39"/>
      <c r="C216" s="216" t="s">
        <v>329</v>
      </c>
      <c r="D216" s="216" t="s">
        <v>130</v>
      </c>
      <c r="E216" s="217" t="s">
        <v>330</v>
      </c>
      <c r="F216" s="218" t="s">
        <v>331</v>
      </c>
      <c r="G216" s="219" t="s">
        <v>133</v>
      </c>
      <c r="H216" s="220">
        <v>886</v>
      </c>
      <c r="I216" s="221"/>
      <c r="J216" s="222">
        <f>ROUND(I216*H216,2)</f>
        <v>0</v>
      </c>
      <c r="K216" s="218" t="s">
        <v>1</v>
      </c>
      <c r="L216" s="44"/>
      <c r="M216" s="223" t="s">
        <v>1</v>
      </c>
      <c r="N216" s="224" t="s">
        <v>41</v>
      </c>
      <c r="O216" s="91"/>
      <c r="P216" s="225">
        <f>O216*H216</f>
        <v>0</v>
      </c>
      <c r="Q216" s="225">
        <v>0.00204</v>
      </c>
      <c r="R216" s="225">
        <f>Q216*H216</f>
        <v>1.80744</v>
      </c>
      <c r="S216" s="225">
        <v>0</v>
      </c>
      <c r="T216" s="226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7" t="s">
        <v>210</v>
      </c>
      <c r="AT216" s="227" t="s">
        <v>130</v>
      </c>
      <c r="AU216" s="227" t="s">
        <v>86</v>
      </c>
      <c r="AY216" s="17" t="s">
        <v>129</v>
      </c>
      <c r="BE216" s="228">
        <f>IF(N216="základní",J216,0)</f>
        <v>0</v>
      </c>
      <c r="BF216" s="228">
        <f>IF(N216="snížená",J216,0)</f>
        <v>0</v>
      </c>
      <c r="BG216" s="228">
        <f>IF(N216="zákl. přenesená",J216,0)</f>
        <v>0</v>
      </c>
      <c r="BH216" s="228">
        <f>IF(N216="sníž. přenesená",J216,0)</f>
        <v>0</v>
      </c>
      <c r="BI216" s="228">
        <f>IF(N216="nulová",J216,0)</f>
        <v>0</v>
      </c>
      <c r="BJ216" s="17" t="s">
        <v>84</v>
      </c>
      <c r="BK216" s="228">
        <f>ROUND(I216*H216,2)</f>
        <v>0</v>
      </c>
      <c r="BL216" s="17" t="s">
        <v>210</v>
      </c>
      <c r="BM216" s="227" t="s">
        <v>332</v>
      </c>
    </row>
    <row r="217" spans="1:51" s="13" customFormat="1" ht="12">
      <c r="A217" s="13"/>
      <c r="B217" s="229"/>
      <c r="C217" s="230"/>
      <c r="D217" s="231" t="s">
        <v>137</v>
      </c>
      <c r="E217" s="232" t="s">
        <v>1</v>
      </c>
      <c r="F217" s="233" t="s">
        <v>314</v>
      </c>
      <c r="G217" s="230"/>
      <c r="H217" s="234">
        <v>886</v>
      </c>
      <c r="I217" s="235"/>
      <c r="J217" s="230"/>
      <c r="K217" s="230"/>
      <c r="L217" s="236"/>
      <c r="M217" s="237"/>
      <c r="N217" s="238"/>
      <c r="O217" s="238"/>
      <c r="P217" s="238"/>
      <c r="Q217" s="238"/>
      <c r="R217" s="238"/>
      <c r="S217" s="238"/>
      <c r="T217" s="23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0" t="s">
        <v>137</v>
      </c>
      <c r="AU217" s="240" t="s">
        <v>86</v>
      </c>
      <c r="AV217" s="13" t="s">
        <v>86</v>
      </c>
      <c r="AW217" s="13" t="s">
        <v>32</v>
      </c>
      <c r="AX217" s="13" t="s">
        <v>84</v>
      </c>
      <c r="AY217" s="240" t="s">
        <v>129</v>
      </c>
    </row>
    <row r="218" spans="1:65" s="2" customFormat="1" ht="21.75" customHeight="1">
      <c r="A218" s="38"/>
      <c r="B218" s="39"/>
      <c r="C218" s="241" t="s">
        <v>333</v>
      </c>
      <c r="D218" s="241" t="s">
        <v>139</v>
      </c>
      <c r="E218" s="242" t="s">
        <v>334</v>
      </c>
      <c r="F218" s="243" t="s">
        <v>335</v>
      </c>
      <c r="G218" s="244" t="s">
        <v>133</v>
      </c>
      <c r="H218" s="245">
        <v>974.6</v>
      </c>
      <c r="I218" s="246"/>
      <c r="J218" s="247">
        <f>ROUND(I218*H218,2)</f>
        <v>0</v>
      </c>
      <c r="K218" s="243" t="s">
        <v>134</v>
      </c>
      <c r="L218" s="248"/>
      <c r="M218" s="249" t="s">
        <v>1</v>
      </c>
      <c r="N218" s="250" t="s">
        <v>41</v>
      </c>
      <c r="O218" s="91"/>
      <c r="P218" s="225">
        <f>O218*H218</f>
        <v>0</v>
      </c>
      <c r="Q218" s="225">
        <v>0.0029</v>
      </c>
      <c r="R218" s="225">
        <f>Q218*H218</f>
        <v>2.82634</v>
      </c>
      <c r="S218" s="225">
        <v>0</v>
      </c>
      <c r="T218" s="226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7" t="s">
        <v>276</v>
      </c>
      <c r="AT218" s="227" t="s">
        <v>139</v>
      </c>
      <c r="AU218" s="227" t="s">
        <v>86</v>
      </c>
      <c r="AY218" s="17" t="s">
        <v>129</v>
      </c>
      <c r="BE218" s="228">
        <f>IF(N218="základní",J218,0)</f>
        <v>0</v>
      </c>
      <c r="BF218" s="228">
        <f>IF(N218="snížená",J218,0)</f>
        <v>0</v>
      </c>
      <c r="BG218" s="228">
        <f>IF(N218="zákl. přenesená",J218,0)</f>
        <v>0</v>
      </c>
      <c r="BH218" s="228">
        <f>IF(N218="sníž. přenesená",J218,0)</f>
        <v>0</v>
      </c>
      <c r="BI218" s="228">
        <f>IF(N218="nulová",J218,0)</f>
        <v>0</v>
      </c>
      <c r="BJ218" s="17" t="s">
        <v>84</v>
      </c>
      <c r="BK218" s="228">
        <f>ROUND(I218*H218,2)</f>
        <v>0</v>
      </c>
      <c r="BL218" s="17" t="s">
        <v>210</v>
      </c>
      <c r="BM218" s="227" t="s">
        <v>336</v>
      </c>
    </row>
    <row r="219" spans="1:51" s="13" customFormat="1" ht="12">
      <c r="A219" s="13"/>
      <c r="B219" s="229"/>
      <c r="C219" s="230"/>
      <c r="D219" s="231" t="s">
        <v>137</v>
      </c>
      <c r="E219" s="232" t="s">
        <v>1</v>
      </c>
      <c r="F219" s="233" t="s">
        <v>337</v>
      </c>
      <c r="G219" s="230"/>
      <c r="H219" s="234">
        <v>974.6</v>
      </c>
      <c r="I219" s="235"/>
      <c r="J219" s="230"/>
      <c r="K219" s="230"/>
      <c r="L219" s="236"/>
      <c r="M219" s="237"/>
      <c r="N219" s="238"/>
      <c r="O219" s="238"/>
      <c r="P219" s="238"/>
      <c r="Q219" s="238"/>
      <c r="R219" s="238"/>
      <c r="S219" s="238"/>
      <c r="T219" s="23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0" t="s">
        <v>137</v>
      </c>
      <c r="AU219" s="240" t="s">
        <v>86</v>
      </c>
      <c r="AV219" s="13" t="s">
        <v>86</v>
      </c>
      <c r="AW219" s="13" t="s">
        <v>32</v>
      </c>
      <c r="AX219" s="13" t="s">
        <v>84</v>
      </c>
      <c r="AY219" s="240" t="s">
        <v>129</v>
      </c>
    </row>
    <row r="220" spans="1:65" s="2" customFormat="1" ht="24.15" customHeight="1">
      <c r="A220" s="38"/>
      <c r="B220" s="39"/>
      <c r="C220" s="241" t="s">
        <v>338</v>
      </c>
      <c r="D220" s="241" t="s">
        <v>139</v>
      </c>
      <c r="E220" s="242" t="s">
        <v>339</v>
      </c>
      <c r="F220" s="243" t="s">
        <v>340</v>
      </c>
      <c r="G220" s="244" t="s">
        <v>133</v>
      </c>
      <c r="H220" s="245">
        <v>974.6</v>
      </c>
      <c r="I220" s="246"/>
      <c r="J220" s="247">
        <f>ROUND(I220*H220,2)</f>
        <v>0</v>
      </c>
      <c r="K220" s="243" t="s">
        <v>134</v>
      </c>
      <c r="L220" s="248"/>
      <c r="M220" s="249" t="s">
        <v>1</v>
      </c>
      <c r="N220" s="250" t="s">
        <v>41</v>
      </c>
      <c r="O220" s="91"/>
      <c r="P220" s="225">
        <f>O220*H220</f>
        <v>0</v>
      </c>
      <c r="Q220" s="225">
        <v>0.0032</v>
      </c>
      <c r="R220" s="225">
        <f>Q220*H220</f>
        <v>3.11872</v>
      </c>
      <c r="S220" s="225">
        <v>0</v>
      </c>
      <c r="T220" s="226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7" t="s">
        <v>276</v>
      </c>
      <c r="AT220" s="227" t="s">
        <v>139</v>
      </c>
      <c r="AU220" s="227" t="s">
        <v>86</v>
      </c>
      <c r="AY220" s="17" t="s">
        <v>129</v>
      </c>
      <c r="BE220" s="228">
        <f>IF(N220="základní",J220,0)</f>
        <v>0</v>
      </c>
      <c r="BF220" s="228">
        <f>IF(N220="snížená",J220,0)</f>
        <v>0</v>
      </c>
      <c r="BG220" s="228">
        <f>IF(N220="zákl. přenesená",J220,0)</f>
        <v>0</v>
      </c>
      <c r="BH220" s="228">
        <f>IF(N220="sníž. přenesená",J220,0)</f>
        <v>0</v>
      </c>
      <c r="BI220" s="228">
        <f>IF(N220="nulová",J220,0)</f>
        <v>0</v>
      </c>
      <c r="BJ220" s="17" t="s">
        <v>84</v>
      </c>
      <c r="BK220" s="228">
        <f>ROUND(I220*H220,2)</f>
        <v>0</v>
      </c>
      <c r="BL220" s="17" t="s">
        <v>210</v>
      </c>
      <c r="BM220" s="227" t="s">
        <v>341</v>
      </c>
    </row>
    <row r="221" spans="1:65" s="2" customFormat="1" ht="24.15" customHeight="1">
      <c r="A221" s="38"/>
      <c r="B221" s="39"/>
      <c r="C221" s="241" t="s">
        <v>342</v>
      </c>
      <c r="D221" s="241" t="s">
        <v>139</v>
      </c>
      <c r="E221" s="242" t="s">
        <v>343</v>
      </c>
      <c r="F221" s="243" t="s">
        <v>344</v>
      </c>
      <c r="G221" s="244" t="s">
        <v>133</v>
      </c>
      <c r="H221" s="245">
        <v>974.6</v>
      </c>
      <c r="I221" s="246"/>
      <c r="J221" s="247">
        <f>ROUND(I221*H221,2)</f>
        <v>0</v>
      </c>
      <c r="K221" s="243" t="s">
        <v>134</v>
      </c>
      <c r="L221" s="248"/>
      <c r="M221" s="249" t="s">
        <v>1</v>
      </c>
      <c r="N221" s="250" t="s">
        <v>41</v>
      </c>
      <c r="O221" s="91"/>
      <c r="P221" s="225">
        <f>O221*H221</f>
        <v>0</v>
      </c>
      <c r="Q221" s="225">
        <v>0.0012</v>
      </c>
      <c r="R221" s="225">
        <f>Q221*H221</f>
        <v>1.16952</v>
      </c>
      <c r="S221" s="225">
        <v>0</v>
      </c>
      <c r="T221" s="226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7" t="s">
        <v>276</v>
      </c>
      <c r="AT221" s="227" t="s">
        <v>139</v>
      </c>
      <c r="AU221" s="227" t="s">
        <v>86</v>
      </c>
      <c r="AY221" s="17" t="s">
        <v>129</v>
      </c>
      <c r="BE221" s="228">
        <f>IF(N221="základní",J221,0)</f>
        <v>0</v>
      </c>
      <c r="BF221" s="228">
        <f>IF(N221="snížená",J221,0)</f>
        <v>0</v>
      </c>
      <c r="BG221" s="228">
        <f>IF(N221="zákl. přenesená",J221,0)</f>
        <v>0</v>
      </c>
      <c r="BH221" s="228">
        <f>IF(N221="sníž. přenesená",J221,0)</f>
        <v>0</v>
      </c>
      <c r="BI221" s="228">
        <f>IF(N221="nulová",J221,0)</f>
        <v>0</v>
      </c>
      <c r="BJ221" s="17" t="s">
        <v>84</v>
      </c>
      <c r="BK221" s="228">
        <f>ROUND(I221*H221,2)</f>
        <v>0</v>
      </c>
      <c r="BL221" s="17" t="s">
        <v>210</v>
      </c>
      <c r="BM221" s="227" t="s">
        <v>345</v>
      </c>
    </row>
    <row r="222" spans="1:51" s="13" customFormat="1" ht="12">
      <c r="A222" s="13"/>
      <c r="B222" s="229"/>
      <c r="C222" s="230"/>
      <c r="D222" s="231" t="s">
        <v>137</v>
      </c>
      <c r="E222" s="232" t="s">
        <v>1</v>
      </c>
      <c r="F222" s="233" t="s">
        <v>346</v>
      </c>
      <c r="G222" s="230"/>
      <c r="H222" s="234">
        <v>974.6</v>
      </c>
      <c r="I222" s="235"/>
      <c r="J222" s="230"/>
      <c r="K222" s="230"/>
      <c r="L222" s="236"/>
      <c r="M222" s="237"/>
      <c r="N222" s="238"/>
      <c r="O222" s="238"/>
      <c r="P222" s="238"/>
      <c r="Q222" s="238"/>
      <c r="R222" s="238"/>
      <c r="S222" s="238"/>
      <c r="T222" s="23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0" t="s">
        <v>137</v>
      </c>
      <c r="AU222" s="240" t="s">
        <v>86</v>
      </c>
      <c r="AV222" s="13" t="s">
        <v>86</v>
      </c>
      <c r="AW222" s="13" t="s">
        <v>32</v>
      </c>
      <c r="AX222" s="13" t="s">
        <v>84</v>
      </c>
      <c r="AY222" s="240" t="s">
        <v>129</v>
      </c>
    </row>
    <row r="223" spans="1:63" s="12" customFormat="1" ht="22.8" customHeight="1">
      <c r="A223" s="12"/>
      <c r="B223" s="202"/>
      <c r="C223" s="203"/>
      <c r="D223" s="204" t="s">
        <v>75</v>
      </c>
      <c r="E223" s="251" t="s">
        <v>347</v>
      </c>
      <c r="F223" s="251" t="s">
        <v>348</v>
      </c>
      <c r="G223" s="203"/>
      <c r="H223" s="203"/>
      <c r="I223" s="206"/>
      <c r="J223" s="252">
        <f>BK223</f>
        <v>0</v>
      </c>
      <c r="K223" s="203"/>
      <c r="L223" s="208"/>
      <c r="M223" s="209"/>
      <c r="N223" s="210"/>
      <c r="O223" s="210"/>
      <c r="P223" s="211">
        <f>SUM(P224:P227)</f>
        <v>0</v>
      </c>
      <c r="Q223" s="210"/>
      <c r="R223" s="211">
        <f>SUM(R224:R227)</f>
        <v>0</v>
      </c>
      <c r="S223" s="210"/>
      <c r="T223" s="212">
        <f>SUM(T224:T227)</f>
        <v>0.08044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13" t="s">
        <v>86</v>
      </c>
      <c r="AT223" s="214" t="s">
        <v>75</v>
      </c>
      <c r="AU223" s="214" t="s">
        <v>84</v>
      </c>
      <c r="AY223" s="213" t="s">
        <v>129</v>
      </c>
      <c r="BK223" s="215">
        <f>SUM(BK224:BK227)</f>
        <v>0</v>
      </c>
    </row>
    <row r="224" spans="1:65" s="2" customFormat="1" ht="16.5" customHeight="1">
      <c r="A224" s="38"/>
      <c r="B224" s="39"/>
      <c r="C224" s="216" t="s">
        <v>349</v>
      </c>
      <c r="D224" s="216" t="s">
        <v>130</v>
      </c>
      <c r="E224" s="217" t="s">
        <v>350</v>
      </c>
      <c r="F224" s="218" t="s">
        <v>351</v>
      </c>
      <c r="G224" s="219" t="s">
        <v>327</v>
      </c>
      <c r="H224" s="220">
        <v>4</v>
      </c>
      <c r="I224" s="221"/>
      <c r="J224" s="222">
        <f>ROUND(I224*H224,2)</f>
        <v>0</v>
      </c>
      <c r="K224" s="218" t="s">
        <v>312</v>
      </c>
      <c r="L224" s="44"/>
      <c r="M224" s="223" t="s">
        <v>1</v>
      </c>
      <c r="N224" s="224" t="s">
        <v>41</v>
      </c>
      <c r="O224" s="91"/>
      <c r="P224" s="225">
        <f>O224*H224</f>
        <v>0</v>
      </c>
      <c r="Q224" s="225">
        <v>0</v>
      </c>
      <c r="R224" s="225">
        <f>Q224*H224</f>
        <v>0</v>
      </c>
      <c r="S224" s="225">
        <v>0.02011</v>
      </c>
      <c r="T224" s="226">
        <f>S224*H224</f>
        <v>0.08044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7" t="s">
        <v>210</v>
      </c>
      <c r="AT224" s="227" t="s">
        <v>130</v>
      </c>
      <c r="AU224" s="227" t="s">
        <v>86</v>
      </c>
      <c r="AY224" s="17" t="s">
        <v>129</v>
      </c>
      <c r="BE224" s="228">
        <f>IF(N224="základní",J224,0)</f>
        <v>0</v>
      </c>
      <c r="BF224" s="228">
        <f>IF(N224="snížená",J224,0)</f>
        <v>0</v>
      </c>
      <c r="BG224" s="228">
        <f>IF(N224="zákl. přenesená",J224,0)</f>
        <v>0</v>
      </c>
      <c r="BH224" s="228">
        <f>IF(N224="sníž. přenesená",J224,0)</f>
        <v>0</v>
      </c>
      <c r="BI224" s="228">
        <f>IF(N224="nulová",J224,0)</f>
        <v>0</v>
      </c>
      <c r="BJ224" s="17" t="s">
        <v>84</v>
      </c>
      <c r="BK224" s="228">
        <f>ROUND(I224*H224,2)</f>
        <v>0</v>
      </c>
      <c r="BL224" s="17" t="s">
        <v>210</v>
      </c>
      <c r="BM224" s="227" t="s">
        <v>352</v>
      </c>
    </row>
    <row r="225" spans="1:51" s="13" customFormat="1" ht="12">
      <c r="A225" s="13"/>
      <c r="B225" s="229"/>
      <c r="C225" s="230"/>
      <c r="D225" s="231" t="s">
        <v>137</v>
      </c>
      <c r="E225" s="232" t="s">
        <v>1</v>
      </c>
      <c r="F225" s="233" t="s">
        <v>353</v>
      </c>
      <c r="G225" s="230"/>
      <c r="H225" s="234">
        <v>4</v>
      </c>
      <c r="I225" s="235"/>
      <c r="J225" s="230"/>
      <c r="K225" s="230"/>
      <c r="L225" s="236"/>
      <c r="M225" s="237"/>
      <c r="N225" s="238"/>
      <c r="O225" s="238"/>
      <c r="P225" s="238"/>
      <c r="Q225" s="238"/>
      <c r="R225" s="238"/>
      <c r="S225" s="238"/>
      <c r="T225" s="23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0" t="s">
        <v>137</v>
      </c>
      <c r="AU225" s="240" t="s">
        <v>86</v>
      </c>
      <c r="AV225" s="13" t="s">
        <v>86</v>
      </c>
      <c r="AW225" s="13" t="s">
        <v>32</v>
      </c>
      <c r="AX225" s="13" t="s">
        <v>84</v>
      </c>
      <c r="AY225" s="240" t="s">
        <v>129</v>
      </c>
    </row>
    <row r="226" spans="1:65" s="2" customFormat="1" ht="16.5" customHeight="1">
      <c r="A226" s="38"/>
      <c r="B226" s="39"/>
      <c r="C226" s="216" t="s">
        <v>354</v>
      </c>
      <c r="D226" s="216" t="s">
        <v>130</v>
      </c>
      <c r="E226" s="217" t="s">
        <v>355</v>
      </c>
      <c r="F226" s="218" t="s">
        <v>356</v>
      </c>
      <c r="G226" s="219" t="s">
        <v>327</v>
      </c>
      <c r="H226" s="220">
        <v>14</v>
      </c>
      <c r="I226" s="221"/>
      <c r="J226" s="222">
        <f>ROUND(I226*H226,2)</f>
        <v>0</v>
      </c>
      <c r="K226" s="218" t="s">
        <v>1</v>
      </c>
      <c r="L226" s="44"/>
      <c r="M226" s="223" t="s">
        <v>1</v>
      </c>
      <c r="N226" s="224" t="s">
        <v>41</v>
      </c>
      <c r="O226" s="91"/>
      <c r="P226" s="225">
        <f>O226*H226</f>
        <v>0</v>
      </c>
      <c r="Q226" s="225">
        <v>0</v>
      </c>
      <c r="R226" s="225">
        <f>Q226*H226</f>
        <v>0</v>
      </c>
      <c r="S226" s="225">
        <v>0</v>
      </c>
      <c r="T226" s="226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7" t="s">
        <v>210</v>
      </c>
      <c r="AT226" s="227" t="s">
        <v>130</v>
      </c>
      <c r="AU226" s="227" t="s">
        <v>86</v>
      </c>
      <c r="AY226" s="17" t="s">
        <v>129</v>
      </c>
      <c r="BE226" s="228">
        <f>IF(N226="základní",J226,0)</f>
        <v>0</v>
      </c>
      <c r="BF226" s="228">
        <f>IF(N226="snížená",J226,0)</f>
        <v>0</v>
      </c>
      <c r="BG226" s="228">
        <f>IF(N226="zákl. přenesená",J226,0)</f>
        <v>0</v>
      </c>
      <c r="BH226" s="228">
        <f>IF(N226="sníž. přenesená",J226,0)</f>
        <v>0</v>
      </c>
      <c r="BI226" s="228">
        <f>IF(N226="nulová",J226,0)</f>
        <v>0</v>
      </c>
      <c r="BJ226" s="17" t="s">
        <v>84</v>
      </c>
      <c r="BK226" s="228">
        <f>ROUND(I226*H226,2)</f>
        <v>0</v>
      </c>
      <c r="BL226" s="17" t="s">
        <v>210</v>
      </c>
      <c r="BM226" s="227" t="s">
        <v>357</v>
      </c>
    </row>
    <row r="227" spans="1:51" s="13" customFormat="1" ht="12">
      <c r="A227" s="13"/>
      <c r="B227" s="229"/>
      <c r="C227" s="230"/>
      <c r="D227" s="231" t="s">
        <v>137</v>
      </c>
      <c r="E227" s="232" t="s">
        <v>1</v>
      </c>
      <c r="F227" s="233" t="s">
        <v>358</v>
      </c>
      <c r="G227" s="230"/>
      <c r="H227" s="234">
        <v>14</v>
      </c>
      <c r="I227" s="235"/>
      <c r="J227" s="230"/>
      <c r="K227" s="230"/>
      <c r="L227" s="236"/>
      <c r="M227" s="237"/>
      <c r="N227" s="238"/>
      <c r="O227" s="238"/>
      <c r="P227" s="238"/>
      <c r="Q227" s="238"/>
      <c r="R227" s="238"/>
      <c r="S227" s="238"/>
      <c r="T227" s="23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0" t="s">
        <v>137</v>
      </c>
      <c r="AU227" s="240" t="s">
        <v>86</v>
      </c>
      <c r="AV227" s="13" t="s">
        <v>86</v>
      </c>
      <c r="AW227" s="13" t="s">
        <v>32</v>
      </c>
      <c r="AX227" s="13" t="s">
        <v>84</v>
      </c>
      <c r="AY227" s="240" t="s">
        <v>129</v>
      </c>
    </row>
    <row r="228" spans="1:63" s="12" customFormat="1" ht="22.8" customHeight="1">
      <c r="A228" s="12"/>
      <c r="B228" s="202"/>
      <c r="C228" s="203"/>
      <c r="D228" s="204" t="s">
        <v>75</v>
      </c>
      <c r="E228" s="251" t="s">
        <v>359</v>
      </c>
      <c r="F228" s="251" t="s">
        <v>360</v>
      </c>
      <c r="G228" s="203"/>
      <c r="H228" s="203"/>
      <c r="I228" s="206"/>
      <c r="J228" s="252">
        <f>BK228</f>
        <v>0</v>
      </c>
      <c r="K228" s="203"/>
      <c r="L228" s="208"/>
      <c r="M228" s="209"/>
      <c r="N228" s="210"/>
      <c r="O228" s="210"/>
      <c r="P228" s="211">
        <f>SUM(P229:P231)</f>
        <v>0</v>
      </c>
      <c r="Q228" s="210"/>
      <c r="R228" s="211">
        <f>SUM(R229:R231)</f>
        <v>0</v>
      </c>
      <c r="S228" s="210"/>
      <c r="T228" s="212">
        <f>SUM(T229:T231)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13" t="s">
        <v>86</v>
      </c>
      <c r="AT228" s="214" t="s">
        <v>75</v>
      </c>
      <c r="AU228" s="214" t="s">
        <v>84</v>
      </c>
      <c r="AY228" s="213" t="s">
        <v>129</v>
      </c>
      <c r="BK228" s="215">
        <f>SUM(BK229:BK231)</f>
        <v>0</v>
      </c>
    </row>
    <row r="229" spans="1:65" s="2" customFormat="1" ht="24.15" customHeight="1">
      <c r="A229" s="38"/>
      <c r="B229" s="39"/>
      <c r="C229" s="216" t="s">
        <v>361</v>
      </c>
      <c r="D229" s="216" t="s">
        <v>130</v>
      </c>
      <c r="E229" s="217" t="s">
        <v>362</v>
      </c>
      <c r="F229" s="218" t="s">
        <v>363</v>
      </c>
      <c r="G229" s="219" t="s">
        <v>291</v>
      </c>
      <c r="H229" s="278"/>
      <c r="I229" s="221"/>
      <c r="J229" s="222">
        <f>ROUND(I229*H229,2)</f>
        <v>0</v>
      </c>
      <c r="K229" s="218" t="s">
        <v>134</v>
      </c>
      <c r="L229" s="44"/>
      <c r="M229" s="223" t="s">
        <v>1</v>
      </c>
      <c r="N229" s="224" t="s">
        <v>41</v>
      </c>
      <c r="O229" s="91"/>
      <c r="P229" s="225">
        <f>O229*H229</f>
        <v>0</v>
      </c>
      <c r="Q229" s="225">
        <v>0</v>
      </c>
      <c r="R229" s="225">
        <f>Q229*H229</f>
        <v>0</v>
      </c>
      <c r="S229" s="225">
        <v>0</v>
      </c>
      <c r="T229" s="226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7" t="s">
        <v>210</v>
      </c>
      <c r="AT229" s="227" t="s">
        <v>130</v>
      </c>
      <c r="AU229" s="227" t="s">
        <v>86</v>
      </c>
      <c r="AY229" s="17" t="s">
        <v>129</v>
      </c>
      <c r="BE229" s="228">
        <f>IF(N229="základní",J229,0)</f>
        <v>0</v>
      </c>
      <c r="BF229" s="228">
        <f>IF(N229="snížená",J229,0)</f>
        <v>0</v>
      </c>
      <c r="BG229" s="228">
        <f>IF(N229="zákl. přenesená",J229,0)</f>
        <v>0</v>
      </c>
      <c r="BH229" s="228">
        <f>IF(N229="sníž. přenesená",J229,0)</f>
        <v>0</v>
      </c>
      <c r="BI229" s="228">
        <f>IF(N229="nulová",J229,0)</f>
        <v>0</v>
      </c>
      <c r="BJ229" s="17" t="s">
        <v>84</v>
      </c>
      <c r="BK229" s="228">
        <f>ROUND(I229*H229,2)</f>
        <v>0</v>
      </c>
      <c r="BL229" s="17" t="s">
        <v>210</v>
      </c>
      <c r="BM229" s="227" t="s">
        <v>364</v>
      </c>
    </row>
    <row r="230" spans="1:65" s="2" customFormat="1" ht="24.15" customHeight="1">
      <c r="A230" s="38"/>
      <c r="B230" s="39"/>
      <c r="C230" s="216" t="s">
        <v>365</v>
      </c>
      <c r="D230" s="216" t="s">
        <v>130</v>
      </c>
      <c r="E230" s="217" t="s">
        <v>366</v>
      </c>
      <c r="F230" s="218" t="s">
        <v>367</v>
      </c>
      <c r="G230" s="219" t="s">
        <v>133</v>
      </c>
      <c r="H230" s="220">
        <v>236.6</v>
      </c>
      <c r="I230" s="221"/>
      <c r="J230" s="222">
        <f>ROUND(I230*H230,2)</f>
        <v>0</v>
      </c>
      <c r="K230" s="218" t="s">
        <v>1</v>
      </c>
      <c r="L230" s="44"/>
      <c r="M230" s="223" t="s">
        <v>1</v>
      </c>
      <c r="N230" s="224" t="s">
        <v>41</v>
      </c>
      <c r="O230" s="91"/>
      <c r="P230" s="225">
        <f>O230*H230</f>
        <v>0</v>
      </c>
      <c r="Q230" s="225">
        <v>0</v>
      </c>
      <c r="R230" s="225">
        <f>Q230*H230</f>
        <v>0</v>
      </c>
      <c r="S230" s="225">
        <v>0</v>
      </c>
      <c r="T230" s="226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7" t="s">
        <v>210</v>
      </c>
      <c r="AT230" s="227" t="s">
        <v>130</v>
      </c>
      <c r="AU230" s="227" t="s">
        <v>86</v>
      </c>
      <c r="AY230" s="17" t="s">
        <v>129</v>
      </c>
      <c r="BE230" s="228">
        <f>IF(N230="základní",J230,0)</f>
        <v>0</v>
      </c>
      <c r="BF230" s="228">
        <f>IF(N230="snížená",J230,0)</f>
        <v>0</v>
      </c>
      <c r="BG230" s="228">
        <f>IF(N230="zákl. přenesená",J230,0)</f>
        <v>0</v>
      </c>
      <c r="BH230" s="228">
        <f>IF(N230="sníž. přenesená",J230,0)</f>
        <v>0</v>
      </c>
      <c r="BI230" s="228">
        <f>IF(N230="nulová",J230,0)</f>
        <v>0</v>
      </c>
      <c r="BJ230" s="17" t="s">
        <v>84</v>
      </c>
      <c r="BK230" s="228">
        <f>ROUND(I230*H230,2)</f>
        <v>0</v>
      </c>
      <c r="BL230" s="17" t="s">
        <v>210</v>
      </c>
      <c r="BM230" s="227" t="s">
        <v>368</v>
      </c>
    </row>
    <row r="231" spans="1:51" s="13" customFormat="1" ht="12">
      <c r="A231" s="13"/>
      <c r="B231" s="229"/>
      <c r="C231" s="230"/>
      <c r="D231" s="231" t="s">
        <v>137</v>
      </c>
      <c r="E231" s="232" t="s">
        <v>1</v>
      </c>
      <c r="F231" s="233" t="s">
        <v>369</v>
      </c>
      <c r="G231" s="230"/>
      <c r="H231" s="234">
        <v>236.6</v>
      </c>
      <c r="I231" s="235"/>
      <c r="J231" s="230"/>
      <c r="K231" s="230"/>
      <c r="L231" s="236"/>
      <c r="M231" s="237"/>
      <c r="N231" s="238"/>
      <c r="O231" s="238"/>
      <c r="P231" s="238"/>
      <c r="Q231" s="238"/>
      <c r="R231" s="238"/>
      <c r="S231" s="238"/>
      <c r="T231" s="23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0" t="s">
        <v>137</v>
      </c>
      <c r="AU231" s="240" t="s">
        <v>86</v>
      </c>
      <c r="AV231" s="13" t="s">
        <v>86</v>
      </c>
      <c r="AW231" s="13" t="s">
        <v>32</v>
      </c>
      <c r="AX231" s="13" t="s">
        <v>84</v>
      </c>
      <c r="AY231" s="240" t="s">
        <v>129</v>
      </c>
    </row>
    <row r="232" spans="1:63" s="12" customFormat="1" ht="22.8" customHeight="1">
      <c r="A232" s="12"/>
      <c r="B232" s="202"/>
      <c r="C232" s="203"/>
      <c r="D232" s="204" t="s">
        <v>75</v>
      </c>
      <c r="E232" s="251" t="s">
        <v>370</v>
      </c>
      <c r="F232" s="251" t="s">
        <v>371</v>
      </c>
      <c r="G232" s="203"/>
      <c r="H232" s="203"/>
      <c r="I232" s="206"/>
      <c r="J232" s="252">
        <f>BK232</f>
        <v>0</v>
      </c>
      <c r="K232" s="203"/>
      <c r="L232" s="208"/>
      <c r="M232" s="209"/>
      <c r="N232" s="210"/>
      <c r="O232" s="210"/>
      <c r="P232" s="211">
        <f>SUM(P233:P243)</f>
        <v>0</v>
      </c>
      <c r="Q232" s="210"/>
      <c r="R232" s="211">
        <f>SUM(R233:R243)</f>
        <v>0</v>
      </c>
      <c r="S232" s="210"/>
      <c r="T232" s="212">
        <f>SUM(T233:T243)</f>
        <v>0.34953000000000006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13" t="s">
        <v>86</v>
      </c>
      <c r="AT232" s="214" t="s">
        <v>75</v>
      </c>
      <c r="AU232" s="214" t="s">
        <v>84</v>
      </c>
      <c r="AY232" s="213" t="s">
        <v>129</v>
      </c>
      <c r="BK232" s="215">
        <f>SUM(BK233:BK243)</f>
        <v>0</v>
      </c>
    </row>
    <row r="233" spans="1:65" s="2" customFormat="1" ht="16.5" customHeight="1">
      <c r="A233" s="38"/>
      <c r="B233" s="39"/>
      <c r="C233" s="216" t="s">
        <v>372</v>
      </c>
      <c r="D233" s="216" t="s">
        <v>130</v>
      </c>
      <c r="E233" s="217" t="s">
        <v>373</v>
      </c>
      <c r="F233" s="218" t="s">
        <v>374</v>
      </c>
      <c r="G233" s="219" t="s">
        <v>156</v>
      </c>
      <c r="H233" s="220">
        <v>183</v>
      </c>
      <c r="I233" s="221"/>
      <c r="J233" s="222">
        <f>ROUND(I233*H233,2)</f>
        <v>0</v>
      </c>
      <c r="K233" s="218" t="s">
        <v>134</v>
      </c>
      <c r="L233" s="44"/>
      <c r="M233" s="223" t="s">
        <v>1</v>
      </c>
      <c r="N233" s="224" t="s">
        <v>41</v>
      </c>
      <c r="O233" s="91"/>
      <c r="P233" s="225">
        <f>O233*H233</f>
        <v>0</v>
      </c>
      <c r="Q233" s="225">
        <v>0</v>
      </c>
      <c r="R233" s="225">
        <f>Q233*H233</f>
        <v>0</v>
      </c>
      <c r="S233" s="225">
        <v>0.00191</v>
      </c>
      <c r="T233" s="226">
        <f>S233*H233</f>
        <v>0.34953000000000006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7" t="s">
        <v>210</v>
      </c>
      <c r="AT233" s="227" t="s">
        <v>130</v>
      </c>
      <c r="AU233" s="227" t="s">
        <v>86</v>
      </c>
      <c r="AY233" s="17" t="s">
        <v>129</v>
      </c>
      <c r="BE233" s="228">
        <f>IF(N233="základní",J233,0)</f>
        <v>0</v>
      </c>
      <c r="BF233" s="228">
        <f>IF(N233="snížená",J233,0)</f>
        <v>0</v>
      </c>
      <c r="BG233" s="228">
        <f>IF(N233="zákl. přenesená",J233,0)</f>
        <v>0</v>
      </c>
      <c r="BH233" s="228">
        <f>IF(N233="sníž. přenesená",J233,0)</f>
        <v>0</v>
      </c>
      <c r="BI233" s="228">
        <f>IF(N233="nulová",J233,0)</f>
        <v>0</v>
      </c>
      <c r="BJ233" s="17" t="s">
        <v>84</v>
      </c>
      <c r="BK233" s="228">
        <f>ROUND(I233*H233,2)</f>
        <v>0</v>
      </c>
      <c r="BL233" s="17" t="s">
        <v>210</v>
      </c>
      <c r="BM233" s="227" t="s">
        <v>375</v>
      </c>
    </row>
    <row r="234" spans="1:51" s="13" customFormat="1" ht="12">
      <c r="A234" s="13"/>
      <c r="B234" s="229"/>
      <c r="C234" s="230"/>
      <c r="D234" s="231" t="s">
        <v>137</v>
      </c>
      <c r="E234" s="232" t="s">
        <v>1</v>
      </c>
      <c r="F234" s="233" t="s">
        <v>376</v>
      </c>
      <c r="G234" s="230"/>
      <c r="H234" s="234">
        <v>183</v>
      </c>
      <c r="I234" s="235"/>
      <c r="J234" s="230"/>
      <c r="K234" s="230"/>
      <c r="L234" s="236"/>
      <c r="M234" s="237"/>
      <c r="N234" s="238"/>
      <c r="O234" s="238"/>
      <c r="P234" s="238"/>
      <c r="Q234" s="238"/>
      <c r="R234" s="238"/>
      <c r="S234" s="238"/>
      <c r="T234" s="23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0" t="s">
        <v>137</v>
      </c>
      <c r="AU234" s="240" t="s">
        <v>86</v>
      </c>
      <c r="AV234" s="13" t="s">
        <v>86</v>
      </c>
      <c r="AW234" s="13" t="s">
        <v>32</v>
      </c>
      <c r="AX234" s="13" t="s">
        <v>84</v>
      </c>
      <c r="AY234" s="240" t="s">
        <v>129</v>
      </c>
    </row>
    <row r="235" spans="1:65" s="2" customFormat="1" ht="24.15" customHeight="1">
      <c r="A235" s="38"/>
      <c r="B235" s="39"/>
      <c r="C235" s="216" t="s">
        <v>377</v>
      </c>
      <c r="D235" s="216" t="s">
        <v>130</v>
      </c>
      <c r="E235" s="217" t="s">
        <v>378</v>
      </c>
      <c r="F235" s="218" t="s">
        <v>379</v>
      </c>
      <c r="G235" s="219" t="s">
        <v>291</v>
      </c>
      <c r="H235" s="278"/>
      <c r="I235" s="221"/>
      <c r="J235" s="222">
        <f>ROUND(I235*H235,2)</f>
        <v>0</v>
      </c>
      <c r="K235" s="218" t="s">
        <v>134</v>
      </c>
      <c r="L235" s="44"/>
      <c r="M235" s="223" t="s">
        <v>1</v>
      </c>
      <c r="N235" s="224" t="s">
        <v>41</v>
      </c>
      <c r="O235" s="91"/>
      <c r="P235" s="225">
        <f>O235*H235</f>
        <v>0</v>
      </c>
      <c r="Q235" s="225">
        <v>0</v>
      </c>
      <c r="R235" s="225">
        <f>Q235*H235</f>
        <v>0</v>
      </c>
      <c r="S235" s="225">
        <v>0</v>
      </c>
      <c r="T235" s="226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7" t="s">
        <v>210</v>
      </c>
      <c r="AT235" s="227" t="s">
        <v>130</v>
      </c>
      <c r="AU235" s="227" t="s">
        <v>86</v>
      </c>
      <c r="AY235" s="17" t="s">
        <v>129</v>
      </c>
      <c r="BE235" s="228">
        <f>IF(N235="základní",J235,0)</f>
        <v>0</v>
      </c>
      <c r="BF235" s="228">
        <f>IF(N235="snížená",J235,0)</f>
        <v>0</v>
      </c>
      <c r="BG235" s="228">
        <f>IF(N235="zákl. přenesená",J235,0)</f>
        <v>0</v>
      </c>
      <c r="BH235" s="228">
        <f>IF(N235="sníž. přenesená",J235,0)</f>
        <v>0</v>
      </c>
      <c r="BI235" s="228">
        <f>IF(N235="nulová",J235,0)</f>
        <v>0</v>
      </c>
      <c r="BJ235" s="17" t="s">
        <v>84</v>
      </c>
      <c r="BK235" s="228">
        <f>ROUND(I235*H235,2)</f>
        <v>0</v>
      </c>
      <c r="BL235" s="17" t="s">
        <v>210</v>
      </c>
      <c r="BM235" s="227" t="s">
        <v>380</v>
      </c>
    </row>
    <row r="236" spans="1:65" s="2" customFormat="1" ht="24.15" customHeight="1">
      <c r="A236" s="38"/>
      <c r="B236" s="39"/>
      <c r="C236" s="216" t="s">
        <v>381</v>
      </c>
      <c r="D236" s="216" t="s">
        <v>130</v>
      </c>
      <c r="E236" s="217" t="s">
        <v>382</v>
      </c>
      <c r="F236" s="218" t="s">
        <v>383</v>
      </c>
      <c r="G236" s="219" t="s">
        <v>327</v>
      </c>
      <c r="H236" s="220">
        <v>14</v>
      </c>
      <c r="I236" s="221"/>
      <c r="J236" s="222">
        <f>ROUND(I236*H236,2)</f>
        <v>0</v>
      </c>
      <c r="K236" s="218" t="s">
        <v>1</v>
      </c>
      <c r="L236" s="44"/>
      <c r="M236" s="223" t="s">
        <v>1</v>
      </c>
      <c r="N236" s="224" t="s">
        <v>41</v>
      </c>
      <c r="O236" s="91"/>
      <c r="P236" s="225">
        <f>O236*H236</f>
        <v>0</v>
      </c>
      <c r="Q236" s="225">
        <v>0</v>
      </c>
      <c r="R236" s="225">
        <f>Q236*H236</f>
        <v>0</v>
      </c>
      <c r="S236" s="225">
        <v>0</v>
      </c>
      <c r="T236" s="226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7" t="s">
        <v>210</v>
      </c>
      <c r="AT236" s="227" t="s">
        <v>130</v>
      </c>
      <c r="AU236" s="227" t="s">
        <v>86</v>
      </c>
      <c r="AY236" s="17" t="s">
        <v>129</v>
      </c>
      <c r="BE236" s="228">
        <f>IF(N236="základní",J236,0)</f>
        <v>0</v>
      </c>
      <c r="BF236" s="228">
        <f>IF(N236="snížená",J236,0)</f>
        <v>0</v>
      </c>
      <c r="BG236" s="228">
        <f>IF(N236="zákl. přenesená",J236,0)</f>
        <v>0</v>
      </c>
      <c r="BH236" s="228">
        <f>IF(N236="sníž. přenesená",J236,0)</f>
        <v>0</v>
      </c>
      <c r="BI236" s="228">
        <f>IF(N236="nulová",J236,0)</f>
        <v>0</v>
      </c>
      <c r="BJ236" s="17" t="s">
        <v>84</v>
      </c>
      <c r="BK236" s="228">
        <f>ROUND(I236*H236,2)</f>
        <v>0</v>
      </c>
      <c r="BL236" s="17" t="s">
        <v>210</v>
      </c>
      <c r="BM236" s="227" t="s">
        <v>384</v>
      </c>
    </row>
    <row r="237" spans="1:65" s="2" customFormat="1" ht="33" customHeight="1">
      <c r="A237" s="38"/>
      <c r="B237" s="39"/>
      <c r="C237" s="216" t="s">
        <v>385</v>
      </c>
      <c r="D237" s="216" t="s">
        <v>130</v>
      </c>
      <c r="E237" s="217" t="s">
        <v>386</v>
      </c>
      <c r="F237" s="218" t="s">
        <v>387</v>
      </c>
      <c r="G237" s="219" t="s">
        <v>327</v>
      </c>
      <c r="H237" s="220">
        <v>20</v>
      </c>
      <c r="I237" s="221"/>
      <c r="J237" s="222">
        <f>ROUND(I237*H237,2)</f>
        <v>0</v>
      </c>
      <c r="K237" s="218" t="s">
        <v>1</v>
      </c>
      <c r="L237" s="44"/>
      <c r="M237" s="223" t="s">
        <v>1</v>
      </c>
      <c r="N237" s="224" t="s">
        <v>41</v>
      </c>
      <c r="O237" s="91"/>
      <c r="P237" s="225">
        <f>O237*H237</f>
        <v>0</v>
      </c>
      <c r="Q237" s="225">
        <v>0</v>
      </c>
      <c r="R237" s="225">
        <f>Q237*H237</f>
        <v>0</v>
      </c>
      <c r="S237" s="225">
        <v>0</v>
      </c>
      <c r="T237" s="226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7" t="s">
        <v>210</v>
      </c>
      <c r="AT237" s="227" t="s">
        <v>130</v>
      </c>
      <c r="AU237" s="227" t="s">
        <v>86</v>
      </c>
      <c r="AY237" s="17" t="s">
        <v>129</v>
      </c>
      <c r="BE237" s="228">
        <f>IF(N237="základní",J237,0)</f>
        <v>0</v>
      </c>
      <c r="BF237" s="228">
        <f>IF(N237="snížená",J237,0)</f>
        <v>0</v>
      </c>
      <c r="BG237" s="228">
        <f>IF(N237="zákl. přenesená",J237,0)</f>
        <v>0</v>
      </c>
      <c r="BH237" s="228">
        <f>IF(N237="sníž. přenesená",J237,0)</f>
        <v>0</v>
      </c>
      <c r="BI237" s="228">
        <f>IF(N237="nulová",J237,0)</f>
        <v>0</v>
      </c>
      <c r="BJ237" s="17" t="s">
        <v>84</v>
      </c>
      <c r="BK237" s="228">
        <f>ROUND(I237*H237,2)</f>
        <v>0</v>
      </c>
      <c r="BL237" s="17" t="s">
        <v>210</v>
      </c>
      <c r="BM237" s="227" t="s">
        <v>388</v>
      </c>
    </row>
    <row r="238" spans="1:65" s="2" customFormat="1" ht="24.15" customHeight="1">
      <c r="A238" s="38"/>
      <c r="B238" s="39"/>
      <c r="C238" s="216" t="s">
        <v>389</v>
      </c>
      <c r="D238" s="216" t="s">
        <v>130</v>
      </c>
      <c r="E238" s="217" t="s">
        <v>390</v>
      </c>
      <c r="F238" s="218" t="s">
        <v>391</v>
      </c>
      <c r="G238" s="219" t="s">
        <v>156</v>
      </c>
      <c r="H238" s="220">
        <v>140</v>
      </c>
      <c r="I238" s="221"/>
      <c r="J238" s="222">
        <f>ROUND(I238*H238,2)</f>
        <v>0</v>
      </c>
      <c r="K238" s="218" t="s">
        <v>1</v>
      </c>
      <c r="L238" s="44"/>
      <c r="M238" s="223" t="s">
        <v>1</v>
      </c>
      <c r="N238" s="224" t="s">
        <v>41</v>
      </c>
      <c r="O238" s="91"/>
      <c r="P238" s="225">
        <f>O238*H238</f>
        <v>0</v>
      </c>
      <c r="Q238" s="225">
        <v>0</v>
      </c>
      <c r="R238" s="225">
        <f>Q238*H238</f>
        <v>0</v>
      </c>
      <c r="S238" s="225">
        <v>0</v>
      </c>
      <c r="T238" s="226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7" t="s">
        <v>210</v>
      </c>
      <c r="AT238" s="227" t="s">
        <v>130</v>
      </c>
      <c r="AU238" s="227" t="s">
        <v>86</v>
      </c>
      <c r="AY238" s="17" t="s">
        <v>129</v>
      </c>
      <c r="BE238" s="228">
        <f>IF(N238="základní",J238,0)</f>
        <v>0</v>
      </c>
      <c r="BF238" s="228">
        <f>IF(N238="snížená",J238,0)</f>
        <v>0</v>
      </c>
      <c r="BG238" s="228">
        <f>IF(N238="zákl. přenesená",J238,0)</f>
        <v>0</v>
      </c>
      <c r="BH238" s="228">
        <f>IF(N238="sníž. přenesená",J238,0)</f>
        <v>0</v>
      </c>
      <c r="BI238" s="228">
        <f>IF(N238="nulová",J238,0)</f>
        <v>0</v>
      </c>
      <c r="BJ238" s="17" t="s">
        <v>84</v>
      </c>
      <c r="BK238" s="228">
        <f>ROUND(I238*H238,2)</f>
        <v>0</v>
      </c>
      <c r="BL238" s="17" t="s">
        <v>210</v>
      </c>
      <c r="BM238" s="227" t="s">
        <v>392</v>
      </c>
    </row>
    <row r="239" spans="1:51" s="13" customFormat="1" ht="12">
      <c r="A239" s="13"/>
      <c r="B239" s="229"/>
      <c r="C239" s="230"/>
      <c r="D239" s="231" t="s">
        <v>137</v>
      </c>
      <c r="E239" s="232" t="s">
        <v>1</v>
      </c>
      <c r="F239" s="233" t="s">
        <v>393</v>
      </c>
      <c r="G239" s="230"/>
      <c r="H239" s="234">
        <v>140</v>
      </c>
      <c r="I239" s="235"/>
      <c r="J239" s="230"/>
      <c r="K239" s="230"/>
      <c r="L239" s="236"/>
      <c r="M239" s="237"/>
      <c r="N239" s="238"/>
      <c r="O239" s="238"/>
      <c r="P239" s="238"/>
      <c r="Q239" s="238"/>
      <c r="R239" s="238"/>
      <c r="S239" s="238"/>
      <c r="T239" s="23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0" t="s">
        <v>137</v>
      </c>
      <c r="AU239" s="240" t="s">
        <v>86</v>
      </c>
      <c r="AV239" s="13" t="s">
        <v>86</v>
      </c>
      <c r="AW239" s="13" t="s">
        <v>32</v>
      </c>
      <c r="AX239" s="13" t="s">
        <v>84</v>
      </c>
      <c r="AY239" s="240" t="s">
        <v>129</v>
      </c>
    </row>
    <row r="240" spans="1:65" s="2" customFormat="1" ht="24.15" customHeight="1">
      <c r="A240" s="38"/>
      <c r="B240" s="39"/>
      <c r="C240" s="216" t="s">
        <v>394</v>
      </c>
      <c r="D240" s="216" t="s">
        <v>130</v>
      </c>
      <c r="E240" s="217" t="s">
        <v>395</v>
      </c>
      <c r="F240" s="218" t="s">
        <v>396</v>
      </c>
      <c r="G240" s="219" t="s">
        <v>156</v>
      </c>
      <c r="H240" s="220">
        <v>20</v>
      </c>
      <c r="I240" s="221"/>
      <c r="J240" s="222">
        <f>ROUND(I240*H240,2)</f>
        <v>0</v>
      </c>
      <c r="K240" s="218" t="s">
        <v>1</v>
      </c>
      <c r="L240" s="44"/>
      <c r="M240" s="223" t="s">
        <v>1</v>
      </c>
      <c r="N240" s="224" t="s">
        <v>41</v>
      </c>
      <c r="O240" s="91"/>
      <c r="P240" s="225">
        <f>O240*H240</f>
        <v>0</v>
      </c>
      <c r="Q240" s="225">
        <v>0</v>
      </c>
      <c r="R240" s="225">
        <f>Q240*H240</f>
        <v>0</v>
      </c>
      <c r="S240" s="225">
        <v>0</v>
      </c>
      <c r="T240" s="226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7" t="s">
        <v>210</v>
      </c>
      <c r="AT240" s="227" t="s">
        <v>130</v>
      </c>
      <c r="AU240" s="227" t="s">
        <v>86</v>
      </c>
      <c r="AY240" s="17" t="s">
        <v>129</v>
      </c>
      <c r="BE240" s="228">
        <f>IF(N240="základní",J240,0)</f>
        <v>0</v>
      </c>
      <c r="BF240" s="228">
        <f>IF(N240="snížená",J240,0)</f>
        <v>0</v>
      </c>
      <c r="BG240" s="228">
        <f>IF(N240="zákl. přenesená",J240,0)</f>
        <v>0</v>
      </c>
      <c r="BH240" s="228">
        <f>IF(N240="sníž. přenesená",J240,0)</f>
        <v>0</v>
      </c>
      <c r="BI240" s="228">
        <f>IF(N240="nulová",J240,0)</f>
        <v>0</v>
      </c>
      <c r="BJ240" s="17" t="s">
        <v>84</v>
      </c>
      <c r="BK240" s="228">
        <f>ROUND(I240*H240,2)</f>
        <v>0</v>
      </c>
      <c r="BL240" s="17" t="s">
        <v>210</v>
      </c>
      <c r="BM240" s="227" t="s">
        <v>397</v>
      </c>
    </row>
    <row r="241" spans="1:51" s="13" customFormat="1" ht="12">
      <c r="A241" s="13"/>
      <c r="B241" s="229"/>
      <c r="C241" s="230"/>
      <c r="D241" s="231" t="s">
        <v>137</v>
      </c>
      <c r="E241" s="232" t="s">
        <v>1</v>
      </c>
      <c r="F241" s="233" t="s">
        <v>398</v>
      </c>
      <c r="G241" s="230"/>
      <c r="H241" s="234">
        <v>20</v>
      </c>
      <c r="I241" s="235"/>
      <c r="J241" s="230"/>
      <c r="K241" s="230"/>
      <c r="L241" s="236"/>
      <c r="M241" s="237"/>
      <c r="N241" s="238"/>
      <c r="O241" s="238"/>
      <c r="P241" s="238"/>
      <c r="Q241" s="238"/>
      <c r="R241" s="238"/>
      <c r="S241" s="238"/>
      <c r="T241" s="23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0" t="s">
        <v>137</v>
      </c>
      <c r="AU241" s="240" t="s">
        <v>86</v>
      </c>
      <c r="AV241" s="13" t="s">
        <v>86</v>
      </c>
      <c r="AW241" s="13" t="s">
        <v>32</v>
      </c>
      <c r="AX241" s="13" t="s">
        <v>84</v>
      </c>
      <c r="AY241" s="240" t="s">
        <v>129</v>
      </c>
    </row>
    <row r="242" spans="1:65" s="2" customFormat="1" ht="37.8" customHeight="1">
      <c r="A242" s="38"/>
      <c r="B242" s="39"/>
      <c r="C242" s="216" t="s">
        <v>399</v>
      </c>
      <c r="D242" s="216" t="s">
        <v>130</v>
      </c>
      <c r="E242" s="217" t="s">
        <v>400</v>
      </c>
      <c r="F242" s="218" t="s">
        <v>401</v>
      </c>
      <c r="G242" s="219" t="s">
        <v>327</v>
      </c>
      <c r="H242" s="220">
        <v>3</v>
      </c>
      <c r="I242" s="221"/>
      <c r="J242" s="222">
        <f>ROUND(I242*H242,2)</f>
        <v>0</v>
      </c>
      <c r="K242" s="218" t="s">
        <v>1</v>
      </c>
      <c r="L242" s="44"/>
      <c r="M242" s="223" t="s">
        <v>1</v>
      </c>
      <c r="N242" s="224" t="s">
        <v>41</v>
      </c>
      <c r="O242" s="91"/>
      <c r="P242" s="225">
        <f>O242*H242</f>
        <v>0</v>
      </c>
      <c r="Q242" s="225">
        <v>0</v>
      </c>
      <c r="R242" s="225">
        <f>Q242*H242</f>
        <v>0</v>
      </c>
      <c r="S242" s="225">
        <v>0</v>
      </c>
      <c r="T242" s="226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7" t="s">
        <v>210</v>
      </c>
      <c r="AT242" s="227" t="s">
        <v>130</v>
      </c>
      <c r="AU242" s="227" t="s">
        <v>86</v>
      </c>
      <c r="AY242" s="17" t="s">
        <v>129</v>
      </c>
      <c r="BE242" s="228">
        <f>IF(N242="základní",J242,0)</f>
        <v>0</v>
      </c>
      <c r="BF242" s="228">
        <f>IF(N242="snížená",J242,0)</f>
        <v>0</v>
      </c>
      <c r="BG242" s="228">
        <f>IF(N242="zákl. přenesená",J242,0)</f>
        <v>0</v>
      </c>
      <c r="BH242" s="228">
        <f>IF(N242="sníž. přenesená",J242,0)</f>
        <v>0</v>
      </c>
      <c r="BI242" s="228">
        <f>IF(N242="nulová",J242,0)</f>
        <v>0</v>
      </c>
      <c r="BJ242" s="17" t="s">
        <v>84</v>
      </c>
      <c r="BK242" s="228">
        <f>ROUND(I242*H242,2)</f>
        <v>0</v>
      </c>
      <c r="BL242" s="17" t="s">
        <v>210</v>
      </c>
      <c r="BM242" s="227" t="s">
        <v>402</v>
      </c>
    </row>
    <row r="243" spans="1:51" s="13" customFormat="1" ht="12">
      <c r="A243" s="13"/>
      <c r="B243" s="229"/>
      <c r="C243" s="230"/>
      <c r="D243" s="231" t="s">
        <v>137</v>
      </c>
      <c r="E243" s="232" t="s">
        <v>1</v>
      </c>
      <c r="F243" s="233" t="s">
        <v>403</v>
      </c>
      <c r="G243" s="230"/>
      <c r="H243" s="234">
        <v>3</v>
      </c>
      <c r="I243" s="235"/>
      <c r="J243" s="230"/>
      <c r="K243" s="230"/>
      <c r="L243" s="236"/>
      <c r="M243" s="237"/>
      <c r="N243" s="238"/>
      <c r="O243" s="238"/>
      <c r="P243" s="238"/>
      <c r="Q243" s="238"/>
      <c r="R243" s="238"/>
      <c r="S243" s="238"/>
      <c r="T243" s="239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0" t="s">
        <v>137</v>
      </c>
      <c r="AU243" s="240" t="s">
        <v>86</v>
      </c>
      <c r="AV243" s="13" t="s">
        <v>86</v>
      </c>
      <c r="AW243" s="13" t="s">
        <v>32</v>
      </c>
      <c r="AX243" s="13" t="s">
        <v>84</v>
      </c>
      <c r="AY243" s="240" t="s">
        <v>129</v>
      </c>
    </row>
    <row r="244" spans="1:63" s="12" customFormat="1" ht="22.8" customHeight="1">
      <c r="A244" s="12"/>
      <c r="B244" s="202"/>
      <c r="C244" s="203"/>
      <c r="D244" s="204" t="s">
        <v>75</v>
      </c>
      <c r="E244" s="251" t="s">
        <v>404</v>
      </c>
      <c r="F244" s="251" t="s">
        <v>405</v>
      </c>
      <c r="G244" s="203"/>
      <c r="H244" s="203"/>
      <c r="I244" s="206"/>
      <c r="J244" s="252">
        <f>BK244</f>
        <v>0</v>
      </c>
      <c r="K244" s="203"/>
      <c r="L244" s="208"/>
      <c r="M244" s="209"/>
      <c r="N244" s="210"/>
      <c r="O244" s="210"/>
      <c r="P244" s="211">
        <f>SUM(P245:P258)</f>
        <v>0</v>
      </c>
      <c r="Q244" s="210"/>
      <c r="R244" s="211">
        <f>SUM(R245:R258)</f>
        <v>0</v>
      </c>
      <c r="S244" s="210"/>
      <c r="T244" s="212">
        <f>SUM(T245:T258)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13" t="s">
        <v>86</v>
      </c>
      <c r="AT244" s="214" t="s">
        <v>75</v>
      </c>
      <c r="AU244" s="214" t="s">
        <v>84</v>
      </c>
      <c r="AY244" s="213" t="s">
        <v>129</v>
      </c>
      <c r="BK244" s="215">
        <f>SUM(BK245:BK258)</f>
        <v>0</v>
      </c>
    </row>
    <row r="245" spans="1:65" s="2" customFormat="1" ht="24.15" customHeight="1">
      <c r="A245" s="38"/>
      <c r="B245" s="39"/>
      <c r="C245" s="216" t="s">
        <v>406</v>
      </c>
      <c r="D245" s="216" t="s">
        <v>130</v>
      </c>
      <c r="E245" s="217" t="s">
        <v>407</v>
      </c>
      <c r="F245" s="218" t="s">
        <v>408</v>
      </c>
      <c r="G245" s="219" t="s">
        <v>291</v>
      </c>
      <c r="H245" s="278"/>
      <c r="I245" s="221"/>
      <c r="J245" s="222">
        <f>ROUND(I245*H245,2)</f>
        <v>0</v>
      </c>
      <c r="K245" s="218" t="s">
        <v>134</v>
      </c>
      <c r="L245" s="44"/>
      <c r="M245" s="223" t="s">
        <v>1</v>
      </c>
      <c r="N245" s="224" t="s">
        <v>41</v>
      </c>
      <c r="O245" s="91"/>
      <c r="P245" s="225">
        <f>O245*H245</f>
        <v>0</v>
      </c>
      <c r="Q245" s="225">
        <v>0</v>
      </c>
      <c r="R245" s="225">
        <f>Q245*H245</f>
        <v>0</v>
      </c>
      <c r="S245" s="225">
        <v>0</v>
      </c>
      <c r="T245" s="226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7" t="s">
        <v>210</v>
      </c>
      <c r="AT245" s="227" t="s">
        <v>130</v>
      </c>
      <c r="AU245" s="227" t="s">
        <v>86</v>
      </c>
      <c r="AY245" s="17" t="s">
        <v>129</v>
      </c>
      <c r="BE245" s="228">
        <f>IF(N245="základní",J245,0)</f>
        <v>0</v>
      </c>
      <c r="BF245" s="228">
        <f>IF(N245="snížená",J245,0)</f>
        <v>0</v>
      </c>
      <c r="BG245" s="228">
        <f>IF(N245="zákl. přenesená",J245,0)</f>
        <v>0</v>
      </c>
      <c r="BH245" s="228">
        <f>IF(N245="sníž. přenesená",J245,0)</f>
        <v>0</v>
      </c>
      <c r="BI245" s="228">
        <f>IF(N245="nulová",J245,0)</f>
        <v>0</v>
      </c>
      <c r="BJ245" s="17" t="s">
        <v>84</v>
      </c>
      <c r="BK245" s="228">
        <f>ROUND(I245*H245,2)</f>
        <v>0</v>
      </c>
      <c r="BL245" s="17" t="s">
        <v>210</v>
      </c>
      <c r="BM245" s="227" t="s">
        <v>409</v>
      </c>
    </row>
    <row r="246" spans="1:65" s="2" customFormat="1" ht="16.5" customHeight="1">
      <c r="A246" s="38"/>
      <c r="B246" s="39"/>
      <c r="C246" s="216" t="s">
        <v>410</v>
      </c>
      <c r="D246" s="216" t="s">
        <v>130</v>
      </c>
      <c r="E246" s="217" t="s">
        <v>411</v>
      </c>
      <c r="F246" s="218" t="s">
        <v>412</v>
      </c>
      <c r="G246" s="219" t="s">
        <v>156</v>
      </c>
      <c r="H246" s="220">
        <v>120</v>
      </c>
      <c r="I246" s="221"/>
      <c r="J246" s="222">
        <f>ROUND(I246*H246,2)</f>
        <v>0</v>
      </c>
      <c r="K246" s="218" t="s">
        <v>1</v>
      </c>
      <c r="L246" s="44"/>
      <c r="M246" s="223" t="s">
        <v>1</v>
      </c>
      <c r="N246" s="224" t="s">
        <v>41</v>
      </c>
      <c r="O246" s="91"/>
      <c r="P246" s="225">
        <f>O246*H246</f>
        <v>0</v>
      </c>
      <c r="Q246" s="225">
        <v>0</v>
      </c>
      <c r="R246" s="225">
        <f>Q246*H246</f>
        <v>0</v>
      </c>
      <c r="S246" s="225">
        <v>0</v>
      </c>
      <c r="T246" s="226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7" t="s">
        <v>210</v>
      </c>
      <c r="AT246" s="227" t="s">
        <v>130</v>
      </c>
      <c r="AU246" s="227" t="s">
        <v>86</v>
      </c>
      <c r="AY246" s="17" t="s">
        <v>129</v>
      </c>
      <c r="BE246" s="228">
        <f>IF(N246="základní",J246,0)</f>
        <v>0</v>
      </c>
      <c r="BF246" s="228">
        <f>IF(N246="snížená",J246,0)</f>
        <v>0</v>
      </c>
      <c r="BG246" s="228">
        <f>IF(N246="zákl. přenesená",J246,0)</f>
        <v>0</v>
      </c>
      <c r="BH246" s="228">
        <f>IF(N246="sníž. přenesená",J246,0)</f>
        <v>0</v>
      </c>
      <c r="BI246" s="228">
        <f>IF(N246="nulová",J246,0)</f>
        <v>0</v>
      </c>
      <c r="BJ246" s="17" t="s">
        <v>84</v>
      </c>
      <c r="BK246" s="228">
        <f>ROUND(I246*H246,2)</f>
        <v>0</v>
      </c>
      <c r="BL246" s="17" t="s">
        <v>210</v>
      </c>
      <c r="BM246" s="227" t="s">
        <v>413</v>
      </c>
    </row>
    <row r="247" spans="1:47" s="2" customFormat="1" ht="12">
      <c r="A247" s="38"/>
      <c r="B247" s="39"/>
      <c r="C247" s="40"/>
      <c r="D247" s="231" t="s">
        <v>203</v>
      </c>
      <c r="E247" s="40"/>
      <c r="F247" s="253" t="s">
        <v>414</v>
      </c>
      <c r="G247" s="40"/>
      <c r="H247" s="40"/>
      <c r="I247" s="254"/>
      <c r="J247" s="40"/>
      <c r="K247" s="40"/>
      <c r="L247" s="44"/>
      <c r="M247" s="255"/>
      <c r="N247" s="256"/>
      <c r="O247" s="91"/>
      <c r="P247" s="91"/>
      <c r="Q247" s="91"/>
      <c r="R247" s="91"/>
      <c r="S247" s="91"/>
      <c r="T247" s="92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203</v>
      </c>
      <c r="AU247" s="17" t="s">
        <v>86</v>
      </c>
    </row>
    <row r="248" spans="1:51" s="13" customFormat="1" ht="12">
      <c r="A248" s="13"/>
      <c r="B248" s="229"/>
      <c r="C248" s="230"/>
      <c r="D248" s="231" t="s">
        <v>137</v>
      </c>
      <c r="E248" s="232" t="s">
        <v>1</v>
      </c>
      <c r="F248" s="233" t="s">
        <v>415</v>
      </c>
      <c r="G248" s="230"/>
      <c r="H248" s="234">
        <v>120</v>
      </c>
      <c r="I248" s="235"/>
      <c r="J248" s="230"/>
      <c r="K248" s="230"/>
      <c r="L248" s="236"/>
      <c r="M248" s="237"/>
      <c r="N248" s="238"/>
      <c r="O248" s="238"/>
      <c r="P248" s="238"/>
      <c r="Q248" s="238"/>
      <c r="R248" s="238"/>
      <c r="S248" s="238"/>
      <c r="T248" s="239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0" t="s">
        <v>137</v>
      </c>
      <c r="AU248" s="240" t="s">
        <v>86</v>
      </c>
      <c r="AV248" s="13" t="s">
        <v>86</v>
      </c>
      <c r="AW248" s="13" t="s">
        <v>32</v>
      </c>
      <c r="AX248" s="13" t="s">
        <v>84</v>
      </c>
      <c r="AY248" s="240" t="s">
        <v>129</v>
      </c>
    </row>
    <row r="249" spans="1:65" s="2" customFormat="1" ht="24.15" customHeight="1">
      <c r="A249" s="38"/>
      <c r="B249" s="39"/>
      <c r="C249" s="216" t="s">
        <v>416</v>
      </c>
      <c r="D249" s="216" t="s">
        <v>130</v>
      </c>
      <c r="E249" s="217" t="s">
        <v>417</v>
      </c>
      <c r="F249" s="218" t="s">
        <v>418</v>
      </c>
      <c r="G249" s="219" t="s">
        <v>327</v>
      </c>
      <c r="H249" s="220">
        <v>4</v>
      </c>
      <c r="I249" s="221"/>
      <c r="J249" s="222">
        <f>ROUND(I249*H249,2)</f>
        <v>0</v>
      </c>
      <c r="K249" s="218" t="s">
        <v>1</v>
      </c>
      <c r="L249" s="44"/>
      <c r="M249" s="223" t="s">
        <v>1</v>
      </c>
      <c r="N249" s="224" t="s">
        <v>41</v>
      </c>
      <c r="O249" s="91"/>
      <c r="P249" s="225">
        <f>O249*H249</f>
        <v>0</v>
      </c>
      <c r="Q249" s="225">
        <v>0</v>
      </c>
      <c r="R249" s="225">
        <f>Q249*H249</f>
        <v>0</v>
      </c>
      <c r="S249" s="225">
        <v>0</v>
      </c>
      <c r="T249" s="226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7" t="s">
        <v>210</v>
      </c>
      <c r="AT249" s="227" t="s">
        <v>130</v>
      </c>
      <c r="AU249" s="227" t="s">
        <v>86</v>
      </c>
      <c r="AY249" s="17" t="s">
        <v>129</v>
      </c>
      <c r="BE249" s="228">
        <f>IF(N249="základní",J249,0)</f>
        <v>0</v>
      </c>
      <c r="BF249" s="228">
        <f>IF(N249="snížená",J249,0)</f>
        <v>0</v>
      </c>
      <c r="BG249" s="228">
        <f>IF(N249="zákl. přenesená",J249,0)</f>
        <v>0</v>
      </c>
      <c r="BH249" s="228">
        <f>IF(N249="sníž. přenesená",J249,0)</f>
        <v>0</v>
      </c>
      <c r="BI249" s="228">
        <f>IF(N249="nulová",J249,0)</f>
        <v>0</v>
      </c>
      <c r="BJ249" s="17" t="s">
        <v>84</v>
      </c>
      <c r="BK249" s="228">
        <f>ROUND(I249*H249,2)</f>
        <v>0</v>
      </c>
      <c r="BL249" s="17" t="s">
        <v>210</v>
      </c>
      <c r="BM249" s="227" t="s">
        <v>419</v>
      </c>
    </row>
    <row r="250" spans="1:51" s="13" customFormat="1" ht="12">
      <c r="A250" s="13"/>
      <c r="B250" s="229"/>
      <c r="C250" s="230"/>
      <c r="D250" s="231" t="s">
        <v>137</v>
      </c>
      <c r="E250" s="232" t="s">
        <v>1</v>
      </c>
      <c r="F250" s="233" t="s">
        <v>420</v>
      </c>
      <c r="G250" s="230"/>
      <c r="H250" s="234">
        <v>4</v>
      </c>
      <c r="I250" s="235"/>
      <c r="J250" s="230"/>
      <c r="K250" s="230"/>
      <c r="L250" s="236"/>
      <c r="M250" s="237"/>
      <c r="N250" s="238"/>
      <c r="O250" s="238"/>
      <c r="P250" s="238"/>
      <c r="Q250" s="238"/>
      <c r="R250" s="238"/>
      <c r="S250" s="238"/>
      <c r="T250" s="23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0" t="s">
        <v>137</v>
      </c>
      <c r="AU250" s="240" t="s">
        <v>86</v>
      </c>
      <c r="AV250" s="13" t="s">
        <v>86</v>
      </c>
      <c r="AW250" s="13" t="s">
        <v>32</v>
      </c>
      <c r="AX250" s="13" t="s">
        <v>84</v>
      </c>
      <c r="AY250" s="240" t="s">
        <v>129</v>
      </c>
    </row>
    <row r="251" spans="1:65" s="2" customFormat="1" ht="24.15" customHeight="1">
      <c r="A251" s="38"/>
      <c r="B251" s="39"/>
      <c r="C251" s="216" t="s">
        <v>421</v>
      </c>
      <c r="D251" s="216" t="s">
        <v>130</v>
      </c>
      <c r="E251" s="217" t="s">
        <v>422</v>
      </c>
      <c r="F251" s="218" t="s">
        <v>423</v>
      </c>
      <c r="G251" s="219" t="s">
        <v>327</v>
      </c>
      <c r="H251" s="220">
        <v>2</v>
      </c>
      <c r="I251" s="221"/>
      <c r="J251" s="222">
        <f>ROUND(I251*H251,2)</f>
        <v>0</v>
      </c>
      <c r="K251" s="218" t="s">
        <v>1</v>
      </c>
      <c r="L251" s="44"/>
      <c r="M251" s="223" t="s">
        <v>1</v>
      </c>
      <c r="N251" s="224" t="s">
        <v>41</v>
      </c>
      <c r="O251" s="91"/>
      <c r="P251" s="225">
        <f>O251*H251</f>
        <v>0</v>
      </c>
      <c r="Q251" s="225">
        <v>0</v>
      </c>
      <c r="R251" s="225">
        <f>Q251*H251</f>
        <v>0</v>
      </c>
      <c r="S251" s="225">
        <v>0</v>
      </c>
      <c r="T251" s="226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7" t="s">
        <v>210</v>
      </c>
      <c r="AT251" s="227" t="s">
        <v>130</v>
      </c>
      <c r="AU251" s="227" t="s">
        <v>86</v>
      </c>
      <c r="AY251" s="17" t="s">
        <v>129</v>
      </c>
      <c r="BE251" s="228">
        <f>IF(N251="základní",J251,0)</f>
        <v>0</v>
      </c>
      <c r="BF251" s="228">
        <f>IF(N251="snížená",J251,0)</f>
        <v>0</v>
      </c>
      <c r="BG251" s="228">
        <f>IF(N251="zákl. přenesená",J251,0)</f>
        <v>0</v>
      </c>
      <c r="BH251" s="228">
        <f>IF(N251="sníž. přenesená",J251,0)</f>
        <v>0</v>
      </c>
      <c r="BI251" s="228">
        <f>IF(N251="nulová",J251,0)</f>
        <v>0</v>
      </c>
      <c r="BJ251" s="17" t="s">
        <v>84</v>
      </c>
      <c r="BK251" s="228">
        <f>ROUND(I251*H251,2)</f>
        <v>0</v>
      </c>
      <c r="BL251" s="17" t="s">
        <v>210</v>
      </c>
      <c r="BM251" s="227" t="s">
        <v>424</v>
      </c>
    </row>
    <row r="252" spans="1:51" s="13" customFormat="1" ht="12">
      <c r="A252" s="13"/>
      <c r="B252" s="229"/>
      <c r="C252" s="230"/>
      <c r="D252" s="231" t="s">
        <v>137</v>
      </c>
      <c r="E252" s="232" t="s">
        <v>1</v>
      </c>
      <c r="F252" s="233" t="s">
        <v>425</v>
      </c>
      <c r="G252" s="230"/>
      <c r="H252" s="234">
        <v>2</v>
      </c>
      <c r="I252" s="235"/>
      <c r="J252" s="230"/>
      <c r="K252" s="230"/>
      <c r="L252" s="236"/>
      <c r="M252" s="237"/>
      <c r="N252" s="238"/>
      <c r="O252" s="238"/>
      <c r="P252" s="238"/>
      <c r="Q252" s="238"/>
      <c r="R252" s="238"/>
      <c r="S252" s="238"/>
      <c r="T252" s="23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0" t="s">
        <v>137</v>
      </c>
      <c r="AU252" s="240" t="s">
        <v>86</v>
      </c>
      <c r="AV252" s="13" t="s">
        <v>86</v>
      </c>
      <c r="AW252" s="13" t="s">
        <v>32</v>
      </c>
      <c r="AX252" s="13" t="s">
        <v>84</v>
      </c>
      <c r="AY252" s="240" t="s">
        <v>129</v>
      </c>
    </row>
    <row r="253" spans="1:65" s="2" customFormat="1" ht="16.5" customHeight="1">
      <c r="A253" s="38"/>
      <c r="B253" s="39"/>
      <c r="C253" s="216" t="s">
        <v>426</v>
      </c>
      <c r="D253" s="216" t="s">
        <v>130</v>
      </c>
      <c r="E253" s="217" t="s">
        <v>427</v>
      </c>
      <c r="F253" s="218" t="s">
        <v>428</v>
      </c>
      <c r="G253" s="219" t="s">
        <v>327</v>
      </c>
      <c r="H253" s="220">
        <v>1</v>
      </c>
      <c r="I253" s="221"/>
      <c r="J253" s="222">
        <f>ROUND(I253*H253,2)</f>
        <v>0</v>
      </c>
      <c r="K253" s="218" t="s">
        <v>1</v>
      </c>
      <c r="L253" s="44"/>
      <c r="M253" s="223" t="s">
        <v>1</v>
      </c>
      <c r="N253" s="224" t="s">
        <v>41</v>
      </c>
      <c r="O253" s="91"/>
      <c r="P253" s="225">
        <f>O253*H253</f>
        <v>0</v>
      </c>
      <c r="Q253" s="225">
        <v>0</v>
      </c>
      <c r="R253" s="225">
        <f>Q253*H253</f>
        <v>0</v>
      </c>
      <c r="S253" s="225">
        <v>0</v>
      </c>
      <c r="T253" s="226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7" t="s">
        <v>210</v>
      </c>
      <c r="AT253" s="227" t="s">
        <v>130</v>
      </c>
      <c r="AU253" s="227" t="s">
        <v>86</v>
      </c>
      <c r="AY253" s="17" t="s">
        <v>129</v>
      </c>
      <c r="BE253" s="228">
        <f>IF(N253="základní",J253,0)</f>
        <v>0</v>
      </c>
      <c r="BF253" s="228">
        <f>IF(N253="snížená",J253,0)</f>
        <v>0</v>
      </c>
      <c r="BG253" s="228">
        <f>IF(N253="zákl. přenesená",J253,0)</f>
        <v>0</v>
      </c>
      <c r="BH253" s="228">
        <f>IF(N253="sníž. přenesená",J253,0)</f>
        <v>0</v>
      </c>
      <c r="BI253" s="228">
        <f>IF(N253="nulová",J253,0)</f>
        <v>0</v>
      </c>
      <c r="BJ253" s="17" t="s">
        <v>84</v>
      </c>
      <c r="BK253" s="228">
        <f>ROUND(I253*H253,2)</f>
        <v>0</v>
      </c>
      <c r="BL253" s="17" t="s">
        <v>210</v>
      </c>
      <c r="BM253" s="227" t="s">
        <v>429</v>
      </c>
    </row>
    <row r="254" spans="1:47" s="2" customFormat="1" ht="12">
      <c r="A254" s="38"/>
      <c r="B254" s="39"/>
      <c r="C254" s="40"/>
      <c r="D254" s="231" t="s">
        <v>203</v>
      </c>
      <c r="E254" s="40"/>
      <c r="F254" s="253" t="s">
        <v>430</v>
      </c>
      <c r="G254" s="40"/>
      <c r="H254" s="40"/>
      <c r="I254" s="254"/>
      <c r="J254" s="40"/>
      <c r="K254" s="40"/>
      <c r="L254" s="44"/>
      <c r="M254" s="255"/>
      <c r="N254" s="256"/>
      <c r="O254" s="91"/>
      <c r="P254" s="91"/>
      <c r="Q254" s="91"/>
      <c r="R254" s="91"/>
      <c r="S254" s="91"/>
      <c r="T254" s="92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203</v>
      </c>
      <c r="AU254" s="17" t="s">
        <v>86</v>
      </c>
    </row>
    <row r="255" spans="1:65" s="2" customFormat="1" ht="33" customHeight="1">
      <c r="A255" s="38"/>
      <c r="B255" s="39"/>
      <c r="C255" s="216" t="s">
        <v>431</v>
      </c>
      <c r="D255" s="216" t="s">
        <v>130</v>
      </c>
      <c r="E255" s="217" t="s">
        <v>432</v>
      </c>
      <c r="F255" s="218" t="s">
        <v>433</v>
      </c>
      <c r="G255" s="219" t="s">
        <v>434</v>
      </c>
      <c r="H255" s="220">
        <v>1</v>
      </c>
      <c r="I255" s="221"/>
      <c r="J255" s="222">
        <f>ROUND(I255*H255,2)</f>
        <v>0</v>
      </c>
      <c r="K255" s="218" t="s">
        <v>1</v>
      </c>
      <c r="L255" s="44"/>
      <c r="M255" s="223" t="s">
        <v>1</v>
      </c>
      <c r="N255" s="224" t="s">
        <v>41</v>
      </c>
      <c r="O255" s="91"/>
      <c r="P255" s="225">
        <f>O255*H255</f>
        <v>0</v>
      </c>
      <c r="Q255" s="225">
        <v>0</v>
      </c>
      <c r="R255" s="225">
        <f>Q255*H255</f>
        <v>0</v>
      </c>
      <c r="S255" s="225">
        <v>0</v>
      </c>
      <c r="T255" s="226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7" t="s">
        <v>210</v>
      </c>
      <c r="AT255" s="227" t="s">
        <v>130</v>
      </c>
      <c r="AU255" s="227" t="s">
        <v>86</v>
      </c>
      <c r="AY255" s="17" t="s">
        <v>129</v>
      </c>
      <c r="BE255" s="228">
        <f>IF(N255="základní",J255,0)</f>
        <v>0</v>
      </c>
      <c r="BF255" s="228">
        <f>IF(N255="snížená",J255,0)</f>
        <v>0</v>
      </c>
      <c r="BG255" s="228">
        <f>IF(N255="zákl. přenesená",J255,0)</f>
        <v>0</v>
      </c>
      <c r="BH255" s="228">
        <f>IF(N255="sníž. přenesená",J255,0)</f>
        <v>0</v>
      </c>
      <c r="BI255" s="228">
        <f>IF(N255="nulová",J255,0)</f>
        <v>0</v>
      </c>
      <c r="BJ255" s="17" t="s">
        <v>84</v>
      </c>
      <c r="BK255" s="228">
        <f>ROUND(I255*H255,2)</f>
        <v>0</v>
      </c>
      <c r="BL255" s="17" t="s">
        <v>210</v>
      </c>
      <c r="BM255" s="227" t="s">
        <v>435</v>
      </c>
    </row>
    <row r="256" spans="1:47" s="2" customFormat="1" ht="12">
      <c r="A256" s="38"/>
      <c r="B256" s="39"/>
      <c r="C256" s="40"/>
      <c r="D256" s="231" t="s">
        <v>203</v>
      </c>
      <c r="E256" s="40"/>
      <c r="F256" s="253" t="s">
        <v>430</v>
      </c>
      <c r="G256" s="40"/>
      <c r="H256" s="40"/>
      <c r="I256" s="254"/>
      <c r="J256" s="40"/>
      <c r="K256" s="40"/>
      <c r="L256" s="44"/>
      <c r="M256" s="255"/>
      <c r="N256" s="256"/>
      <c r="O256" s="91"/>
      <c r="P256" s="91"/>
      <c r="Q256" s="91"/>
      <c r="R256" s="91"/>
      <c r="S256" s="91"/>
      <c r="T256" s="92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203</v>
      </c>
      <c r="AU256" s="17" t="s">
        <v>86</v>
      </c>
    </row>
    <row r="257" spans="1:65" s="2" customFormat="1" ht="12">
      <c r="A257" s="38"/>
      <c r="B257" s="39"/>
      <c r="C257" s="216" t="s">
        <v>436</v>
      </c>
      <c r="D257" s="216" t="s">
        <v>130</v>
      </c>
      <c r="E257" s="217" t="s">
        <v>437</v>
      </c>
      <c r="F257" s="218" t="s">
        <v>438</v>
      </c>
      <c r="G257" s="219" t="s">
        <v>434</v>
      </c>
      <c r="H257" s="220">
        <v>1</v>
      </c>
      <c r="I257" s="221"/>
      <c r="J257" s="222">
        <f>ROUND(I257*H257,2)</f>
        <v>0</v>
      </c>
      <c r="K257" s="218" t="s">
        <v>1</v>
      </c>
      <c r="L257" s="44"/>
      <c r="M257" s="223" t="s">
        <v>1</v>
      </c>
      <c r="N257" s="224" t="s">
        <v>41</v>
      </c>
      <c r="O257" s="91"/>
      <c r="P257" s="225">
        <f>O257*H257</f>
        <v>0</v>
      </c>
      <c r="Q257" s="225">
        <v>0</v>
      </c>
      <c r="R257" s="225">
        <f>Q257*H257</f>
        <v>0</v>
      </c>
      <c r="S257" s="225">
        <v>0</v>
      </c>
      <c r="T257" s="226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7" t="s">
        <v>210</v>
      </c>
      <c r="AT257" s="227" t="s">
        <v>130</v>
      </c>
      <c r="AU257" s="227" t="s">
        <v>86</v>
      </c>
      <c r="AY257" s="17" t="s">
        <v>129</v>
      </c>
      <c r="BE257" s="228">
        <f>IF(N257="základní",J257,0)</f>
        <v>0</v>
      </c>
      <c r="BF257" s="228">
        <f>IF(N257="snížená",J257,0)</f>
        <v>0</v>
      </c>
      <c r="BG257" s="228">
        <f>IF(N257="zákl. přenesená",J257,0)</f>
        <v>0</v>
      </c>
      <c r="BH257" s="228">
        <f>IF(N257="sníž. přenesená",J257,0)</f>
        <v>0</v>
      </c>
      <c r="BI257" s="228">
        <f>IF(N257="nulová",J257,0)</f>
        <v>0</v>
      </c>
      <c r="BJ257" s="17" t="s">
        <v>84</v>
      </c>
      <c r="BK257" s="228">
        <f>ROUND(I257*H257,2)</f>
        <v>0</v>
      </c>
      <c r="BL257" s="17" t="s">
        <v>210</v>
      </c>
      <c r="BM257" s="227" t="s">
        <v>439</v>
      </c>
    </row>
    <row r="258" spans="1:47" s="2" customFormat="1" ht="12">
      <c r="A258" s="38"/>
      <c r="B258" s="39"/>
      <c r="C258" s="40"/>
      <c r="D258" s="231" t="s">
        <v>203</v>
      </c>
      <c r="E258" s="40"/>
      <c r="F258" s="253" t="s">
        <v>440</v>
      </c>
      <c r="G258" s="40"/>
      <c r="H258" s="40"/>
      <c r="I258" s="254"/>
      <c r="J258" s="40"/>
      <c r="K258" s="40"/>
      <c r="L258" s="44"/>
      <c r="M258" s="255"/>
      <c r="N258" s="256"/>
      <c r="O258" s="91"/>
      <c r="P258" s="91"/>
      <c r="Q258" s="91"/>
      <c r="R258" s="91"/>
      <c r="S258" s="91"/>
      <c r="T258" s="92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203</v>
      </c>
      <c r="AU258" s="17" t="s">
        <v>86</v>
      </c>
    </row>
    <row r="259" spans="1:63" s="12" customFormat="1" ht="22.8" customHeight="1">
      <c r="A259" s="12"/>
      <c r="B259" s="202"/>
      <c r="C259" s="203"/>
      <c r="D259" s="204" t="s">
        <v>75</v>
      </c>
      <c r="E259" s="251" t="s">
        <v>441</v>
      </c>
      <c r="F259" s="251" t="s">
        <v>442</v>
      </c>
      <c r="G259" s="203"/>
      <c r="H259" s="203"/>
      <c r="I259" s="206"/>
      <c r="J259" s="252">
        <f>BK259</f>
        <v>0</v>
      </c>
      <c r="K259" s="203"/>
      <c r="L259" s="208"/>
      <c r="M259" s="209"/>
      <c r="N259" s="210"/>
      <c r="O259" s="210"/>
      <c r="P259" s="211">
        <f>SUM(P260:P265)</f>
        <v>0</v>
      </c>
      <c r="Q259" s="210"/>
      <c r="R259" s="211">
        <f>SUM(R260:R265)</f>
        <v>0.443</v>
      </c>
      <c r="S259" s="210"/>
      <c r="T259" s="212">
        <f>SUM(T260:T265)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13" t="s">
        <v>86</v>
      </c>
      <c r="AT259" s="214" t="s">
        <v>75</v>
      </c>
      <c r="AU259" s="214" t="s">
        <v>84</v>
      </c>
      <c r="AY259" s="213" t="s">
        <v>129</v>
      </c>
      <c r="BK259" s="215">
        <f>SUM(BK260:BK265)</f>
        <v>0</v>
      </c>
    </row>
    <row r="260" spans="1:65" s="2" customFormat="1" ht="33" customHeight="1">
      <c r="A260" s="38"/>
      <c r="B260" s="39"/>
      <c r="C260" s="216" t="s">
        <v>443</v>
      </c>
      <c r="D260" s="216" t="s">
        <v>130</v>
      </c>
      <c r="E260" s="217" t="s">
        <v>444</v>
      </c>
      <c r="F260" s="218" t="s">
        <v>445</v>
      </c>
      <c r="G260" s="219" t="s">
        <v>133</v>
      </c>
      <c r="H260" s="220">
        <v>886</v>
      </c>
      <c r="I260" s="221"/>
      <c r="J260" s="222">
        <f>ROUND(I260*H260,2)</f>
        <v>0</v>
      </c>
      <c r="K260" s="218" t="s">
        <v>312</v>
      </c>
      <c r="L260" s="44"/>
      <c r="M260" s="223" t="s">
        <v>1</v>
      </c>
      <c r="N260" s="224" t="s">
        <v>41</v>
      </c>
      <c r="O260" s="91"/>
      <c r="P260" s="225">
        <f>O260*H260</f>
        <v>0</v>
      </c>
      <c r="Q260" s="225">
        <v>0.00021</v>
      </c>
      <c r="R260" s="225">
        <f>Q260*H260</f>
        <v>0.18606000000000003</v>
      </c>
      <c r="S260" s="225">
        <v>0</v>
      </c>
      <c r="T260" s="226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7" t="s">
        <v>210</v>
      </c>
      <c r="AT260" s="227" t="s">
        <v>130</v>
      </c>
      <c r="AU260" s="227" t="s">
        <v>86</v>
      </c>
      <c r="AY260" s="17" t="s">
        <v>129</v>
      </c>
      <c r="BE260" s="228">
        <f>IF(N260="základní",J260,0)</f>
        <v>0</v>
      </c>
      <c r="BF260" s="228">
        <f>IF(N260="snížená",J260,0)</f>
        <v>0</v>
      </c>
      <c r="BG260" s="228">
        <f>IF(N260="zákl. přenesená",J260,0)</f>
        <v>0</v>
      </c>
      <c r="BH260" s="228">
        <f>IF(N260="sníž. přenesená",J260,0)</f>
        <v>0</v>
      </c>
      <c r="BI260" s="228">
        <f>IF(N260="nulová",J260,0)</f>
        <v>0</v>
      </c>
      <c r="BJ260" s="17" t="s">
        <v>84</v>
      </c>
      <c r="BK260" s="228">
        <f>ROUND(I260*H260,2)</f>
        <v>0</v>
      </c>
      <c r="BL260" s="17" t="s">
        <v>210</v>
      </c>
      <c r="BM260" s="227" t="s">
        <v>446</v>
      </c>
    </row>
    <row r="261" spans="1:47" s="2" customFormat="1" ht="12">
      <c r="A261" s="38"/>
      <c r="B261" s="39"/>
      <c r="C261" s="40"/>
      <c r="D261" s="231" t="s">
        <v>203</v>
      </c>
      <c r="E261" s="40"/>
      <c r="F261" s="253" t="s">
        <v>447</v>
      </c>
      <c r="G261" s="40"/>
      <c r="H261" s="40"/>
      <c r="I261" s="254"/>
      <c r="J261" s="40"/>
      <c r="K261" s="40"/>
      <c r="L261" s="44"/>
      <c r="M261" s="255"/>
      <c r="N261" s="256"/>
      <c r="O261" s="91"/>
      <c r="P261" s="91"/>
      <c r="Q261" s="91"/>
      <c r="R261" s="91"/>
      <c r="S261" s="91"/>
      <c r="T261" s="92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203</v>
      </c>
      <c r="AU261" s="17" t="s">
        <v>86</v>
      </c>
    </row>
    <row r="262" spans="1:51" s="13" customFormat="1" ht="12">
      <c r="A262" s="13"/>
      <c r="B262" s="229"/>
      <c r="C262" s="230"/>
      <c r="D262" s="231" t="s">
        <v>137</v>
      </c>
      <c r="E262" s="232" t="s">
        <v>1</v>
      </c>
      <c r="F262" s="233" t="s">
        <v>448</v>
      </c>
      <c r="G262" s="230"/>
      <c r="H262" s="234">
        <v>886</v>
      </c>
      <c r="I262" s="235"/>
      <c r="J262" s="230"/>
      <c r="K262" s="230"/>
      <c r="L262" s="236"/>
      <c r="M262" s="237"/>
      <c r="N262" s="238"/>
      <c r="O262" s="238"/>
      <c r="P262" s="238"/>
      <c r="Q262" s="238"/>
      <c r="R262" s="238"/>
      <c r="S262" s="238"/>
      <c r="T262" s="23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0" t="s">
        <v>137</v>
      </c>
      <c r="AU262" s="240" t="s">
        <v>86</v>
      </c>
      <c r="AV262" s="13" t="s">
        <v>86</v>
      </c>
      <c r="AW262" s="13" t="s">
        <v>32</v>
      </c>
      <c r="AX262" s="13" t="s">
        <v>84</v>
      </c>
      <c r="AY262" s="240" t="s">
        <v>129</v>
      </c>
    </row>
    <row r="263" spans="1:65" s="2" customFormat="1" ht="24.15" customHeight="1">
      <c r="A263" s="38"/>
      <c r="B263" s="39"/>
      <c r="C263" s="216" t="s">
        <v>449</v>
      </c>
      <c r="D263" s="216" t="s">
        <v>130</v>
      </c>
      <c r="E263" s="217" t="s">
        <v>450</v>
      </c>
      <c r="F263" s="218" t="s">
        <v>451</v>
      </c>
      <c r="G263" s="219" t="s">
        <v>133</v>
      </c>
      <c r="H263" s="220">
        <v>886</v>
      </c>
      <c r="I263" s="221"/>
      <c r="J263" s="222">
        <f>ROUND(I263*H263,2)</f>
        <v>0</v>
      </c>
      <c r="K263" s="218" t="s">
        <v>312</v>
      </c>
      <c r="L263" s="44"/>
      <c r="M263" s="223" t="s">
        <v>1</v>
      </c>
      <c r="N263" s="224" t="s">
        <v>41</v>
      </c>
      <c r="O263" s="91"/>
      <c r="P263" s="225">
        <f>O263*H263</f>
        <v>0</v>
      </c>
      <c r="Q263" s="225">
        <v>0.00029</v>
      </c>
      <c r="R263" s="225">
        <f>Q263*H263</f>
        <v>0.25694</v>
      </c>
      <c r="S263" s="225">
        <v>0</v>
      </c>
      <c r="T263" s="226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7" t="s">
        <v>210</v>
      </c>
      <c r="AT263" s="227" t="s">
        <v>130</v>
      </c>
      <c r="AU263" s="227" t="s">
        <v>86</v>
      </c>
      <c r="AY263" s="17" t="s">
        <v>129</v>
      </c>
      <c r="BE263" s="228">
        <f>IF(N263="základní",J263,0)</f>
        <v>0</v>
      </c>
      <c r="BF263" s="228">
        <f>IF(N263="snížená",J263,0)</f>
        <v>0</v>
      </c>
      <c r="BG263" s="228">
        <f>IF(N263="zákl. přenesená",J263,0)</f>
        <v>0</v>
      </c>
      <c r="BH263" s="228">
        <f>IF(N263="sníž. přenesená",J263,0)</f>
        <v>0</v>
      </c>
      <c r="BI263" s="228">
        <f>IF(N263="nulová",J263,0)</f>
        <v>0</v>
      </c>
      <c r="BJ263" s="17" t="s">
        <v>84</v>
      </c>
      <c r="BK263" s="228">
        <f>ROUND(I263*H263,2)</f>
        <v>0</v>
      </c>
      <c r="BL263" s="17" t="s">
        <v>210</v>
      </c>
      <c r="BM263" s="227" t="s">
        <v>452</v>
      </c>
    </row>
    <row r="264" spans="1:47" s="2" customFormat="1" ht="12">
      <c r="A264" s="38"/>
      <c r="B264" s="39"/>
      <c r="C264" s="40"/>
      <c r="D264" s="231" t="s">
        <v>203</v>
      </c>
      <c r="E264" s="40"/>
      <c r="F264" s="253" t="s">
        <v>447</v>
      </c>
      <c r="G264" s="40"/>
      <c r="H264" s="40"/>
      <c r="I264" s="254"/>
      <c r="J264" s="40"/>
      <c r="K264" s="40"/>
      <c r="L264" s="44"/>
      <c r="M264" s="255"/>
      <c r="N264" s="256"/>
      <c r="O264" s="91"/>
      <c r="P264" s="91"/>
      <c r="Q264" s="91"/>
      <c r="R264" s="91"/>
      <c r="S264" s="91"/>
      <c r="T264" s="92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203</v>
      </c>
      <c r="AU264" s="17" t="s">
        <v>86</v>
      </c>
    </row>
    <row r="265" spans="1:51" s="13" customFormat="1" ht="12">
      <c r="A265" s="13"/>
      <c r="B265" s="229"/>
      <c r="C265" s="230"/>
      <c r="D265" s="231" t="s">
        <v>137</v>
      </c>
      <c r="E265" s="232" t="s">
        <v>1</v>
      </c>
      <c r="F265" s="233" t="s">
        <v>448</v>
      </c>
      <c r="G265" s="230"/>
      <c r="H265" s="234">
        <v>886</v>
      </c>
      <c r="I265" s="235"/>
      <c r="J265" s="230"/>
      <c r="K265" s="230"/>
      <c r="L265" s="236"/>
      <c r="M265" s="279"/>
      <c r="N265" s="280"/>
      <c r="O265" s="280"/>
      <c r="P265" s="280"/>
      <c r="Q265" s="280"/>
      <c r="R265" s="280"/>
      <c r="S265" s="280"/>
      <c r="T265" s="28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0" t="s">
        <v>137</v>
      </c>
      <c r="AU265" s="240" t="s">
        <v>86</v>
      </c>
      <c r="AV265" s="13" t="s">
        <v>86</v>
      </c>
      <c r="AW265" s="13" t="s">
        <v>32</v>
      </c>
      <c r="AX265" s="13" t="s">
        <v>84</v>
      </c>
      <c r="AY265" s="240" t="s">
        <v>129</v>
      </c>
    </row>
    <row r="266" spans="1:31" s="2" customFormat="1" ht="6.95" customHeight="1">
      <c r="A266" s="38"/>
      <c r="B266" s="66"/>
      <c r="C266" s="67"/>
      <c r="D266" s="67"/>
      <c r="E266" s="67"/>
      <c r="F266" s="67"/>
      <c r="G266" s="67"/>
      <c r="H266" s="67"/>
      <c r="I266" s="67"/>
      <c r="J266" s="67"/>
      <c r="K266" s="67"/>
      <c r="L266" s="44"/>
      <c r="M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</row>
  </sheetData>
  <sheetProtection password="CC35" sheet="1" objects="1" scenarios="1" formatColumns="0" formatRows="0" autoFilter="0"/>
  <autoFilter ref="C128:K265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86</v>
      </c>
    </row>
    <row r="4" spans="2:46" s="1" customFormat="1" ht="24.95" customHeight="1">
      <c r="B4" s="20"/>
      <c r="D4" s="138" t="s">
        <v>93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Zateplení střechy pavilonu U2 - ZŠ Ostravská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94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453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454</v>
      </c>
      <c r="G12" s="38"/>
      <c r="H12" s="38"/>
      <c r="I12" s="140" t="s">
        <v>22</v>
      </c>
      <c r="J12" s="144" t="str">
        <f>'Rekapitulace stavby'!AN8</f>
        <v>9. 2. 2024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>Město Český Těšín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>ATRIS s.r.o.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>Barbora Kyšková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36</v>
      </c>
      <c r="E30" s="38"/>
      <c r="F30" s="38"/>
      <c r="G30" s="38"/>
      <c r="H30" s="38"/>
      <c r="I30" s="38"/>
      <c r="J30" s="151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38</v>
      </c>
      <c r="G32" s="38"/>
      <c r="H32" s="38"/>
      <c r="I32" s="152" t="s">
        <v>37</v>
      </c>
      <c r="J32" s="152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40</v>
      </c>
      <c r="E33" s="140" t="s">
        <v>41</v>
      </c>
      <c r="F33" s="154">
        <f>ROUND((SUM(BE121:BE167)),2)</f>
        <v>0</v>
      </c>
      <c r="G33" s="38"/>
      <c r="H33" s="38"/>
      <c r="I33" s="155">
        <v>0.21</v>
      </c>
      <c r="J33" s="154">
        <f>ROUND(((SUM(BE121:BE167))*I33),2)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42</v>
      </c>
      <c r="F34" s="154">
        <f>ROUND((SUM(BF121:BF167)),2)</f>
        <v>0</v>
      </c>
      <c r="G34" s="38"/>
      <c r="H34" s="38"/>
      <c r="I34" s="155">
        <v>0.15</v>
      </c>
      <c r="J34" s="154">
        <f>ROUND(((SUM(BF121:BF167))*I34),2)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43</v>
      </c>
      <c r="F35" s="154">
        <f>ROUND((SUM(BG121:BG167)),2)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44</v>
      </c>
      <c r="F36" s="154">
        <f>ROUND((SUM(BH121:BH167)),2)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45</v>
      </c>
      <c r="F37" s="154">
        <f>ROUND((SUM(BI121:BI167)),2)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Zateplení střechy pavilonu U2 - ZŠ Ostravská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94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002 - Hromosvod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9. 2. 2024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Český Těšín</v>
      </c>
      <c r="G91" s="40"/>
      <c r="H91" s="40"/>
      <c r="I91" s="32" t="s">
        <v>30</v>
      </c>
      <c r="J91" s="36" t="str">
        <f>E21</f>
        <v>ATRIS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Barbora Kyšková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97</v>
      </c>
      <c r="D94" s="176"/>
      <c r="E94" s="176"/>
      <c r="F94" s="176"/>
      <c r="G94" s="176"/>
      <c r="H94" s="176"/>
      <c r="I94" s="176"/>
      <c r="J94" s="177" t="s">
        <v>98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99</v>
      </c>
      <c r="D96" s="40"/>
      <c r="E96" s="40"/>
      <c r="F96" s="40"/>
      <c r="G96" s="40"/>
      <c r="H96" s="40"/>
      <c r="I96" s="40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100</v>
      </c>
    </row>
    <row r="97" spans="1:31" s="9" customFormat="1" ht="24.95" customHeight="1">
      <c r="A97" s="9"/>
      <c r="B97" s="179"/>
      <c r="C97" s="180"/>
      <c r="D97" s="181" t="s">
        <v>455</v>
      </c>
      <c r="E97" s="182"/>
      <c r="F97" s="182"/>
      <c r="G97" s="182"/>
      <c r="H97" s="182"/>
      <c r="I97" s="182"/>
      <c r="J97" s="183">
        <f>J122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9"/>
      <c r="C98" s="180"/>
      <c r="D98" s="181" t="s">
        <v>456</v>
      </c>
      <c r="E98" s="182"/>
      <c r="F98" s="182"/>
      <c r="G98" s="182"/>
      <c r="H98" s="182"/>
      <c r="I98" s="182"/>
      <c r="J98" s="183">
        <f>J135</f>
        <v>0</v>
      </c>
      <c r="K98" s="180"/>
      <c r="L98" s="18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9"/>
      <c r="C99" s="180"/>
      <c r="D99" s="181" t="s">
        <v>457</v>
      </c>
      <c r="E99" s="182"/>
      <c r="F99" s="182"/>
      <c r="G99" s="182"/>
      <c r="H99" s="182"/>
      <c r="I99" s="182"/>
      <c r="J99" s="183">
        <f>J140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9"/>
      <c r="C100" s="180"/>
      <c r="D100" s="181" t="s">
        <v>458</v>
      </c>
      <c r="E100" s="182"/>
      <c r="F100" s="182"/>
      <c r="G100" s="182"/>
      <c r="H100" s="182"/>
      <c r="I100" s="182"/>
      <c r="J100" s="183">
        <f>J161</f>
        <v>0</v>
      </c>
      <c r="K100" s="180"/>
      <c r="L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9"/>
      <c r="C101" s="180"/>
      <c r="D101" s="181" t="s">
        <v>459</v>
      </c>
      <c r="E101" s="182"/>
      <c r="F101" s="182"/>
      <c r="G101" s="182"/>
      <c r="H101" s="182"/>
      <c r="I101" s="182"/>
      <c r="J101" s="183">
        <f>J164</f>
        <v>0</v>
      </c>
      <c r="K101" s="180"/>
      <c r="L101" s="18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114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74" t="str">
        <f>E7</f>
        <v>Zateplení střechy pavilonu U2 - ZŠ Ostravská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94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002 - Hromosvod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 xml:space="preserve"> </v>
      </c>
      <c r="G115" s="40"/>
      <c r="H115" s="40"/>
      <c r="I115" s="32" t="s">
        <v>22</v>
      </c>
      <c r="J115" s="79" t="str">
        <f>IF(J12="","",J12)</f>
        <v>9. 2. 2024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24</v>
      </c>
      <c r="D117" s="40"/>
      <c r="E117" s="40"/>
      <c r="F117" s="27" t="str">
        <f>E15</f>
        <v>Město Český Těšín</v>
      </c>
      <c r="G117" s="40"/>
      <c r="H117" s="40"/>
      <c r="I117" s="32" t="s">
        <v>30</v>
      </c>
      <c r="J117" s="36" t="str">
        <f>E21</f>
        <v>ATRIS s.r.o.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28</v>
      </c>
      <c r="D118" s="40"/>
      <c r="E118" s="40"/>
      <c r="F118" s="27" t="str">
        <f>IF(E18="","",E18)</f>
        <v>Vyplň údaj</v>
      </c>
      <c r="G118" s="40"/>
      <c r="H118" s="40"/>
      <c r="I118" s="32" t="s">
        <v>33</v>
      </c>
      <c r="J118" s="36" t="str">
        <f>E24</f>
        <v>Barbora Kyšková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91"/>
      <c r="B120" s="192"/>
      <c r="C120" s="193" t="s">
        <v>115</v>
      </c>
      <c r="D120" s="194" t="s">
        <v>61</v>
      </c>
      <c r="E120" s="194" t="s">
        <v>57</v>
      </c>
      <c r="F120" s="194" t="s">
        <v>58</v>
      </c>
      <c r="G120" s="194" t="s">
        <v>116</v>
      </c>
      <c r="H120" s="194" t="s">
        <v>117</v>
      </c>
      <c r="I120" s="194" t="s">
        <v>118</v>
      </c>
      <c r="J120" s="194" t="s">
        <v>98</v>
      </c>
      <c r="K120" s="195" t="s">
        <v>119</v>
      </c>
      <c r="L120" s="196"/>
      <c r="M120" s="100" t="s">
        <v>1</v>
      </c>
      <c r="N120" s="101" t="s">
        <v>40</v>
      </c>
      <c r="O120" s="101" t="s">
        <v>120</v>
      </c>
      <c r="P120" s="101" t="s">
        <v>121</v>
      </c>
      <c r="Q120" s="101" t="s">
        <v>122</v>
      </c>
      <c r="R120" s="101" t="s">
        <v>123</v>
      </c>
      <c r="S120" s="101" t="s">
        <v>124</v>
      </c>
      <c r="T120" s="102" t="s">
        <v>125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pans="1:63" s="2" customFormat="1" ht="22.8" customHeight="1">
      <c r="A121" s="38"/>
      <c r="B121" s="39"/>
      <c r="C121" s="107" t="s">
        <v>126</v>
      </c>
      <c r="D121" s="40"/>
      <c r="E121" s="40"/>
      <c r="F121" s="40"/>
      <c r="G121" s="40"/>
      <c r="H121" s="40"/>
      <c r="I121" s="40"/>
      <c r="J121" s="197">
        <f>BK121</f>
        <v>0</v>
      </c>
      <c r="K121" s="40"/>
      <c r="L121" s="44"/>
      <c r="M121" s="103"/>
      <c r="N121" s="198"/>
      <c r="O121" s="104"/>
      <c r="P121" s="199">
        <f>P122+P135+P140+P161+P164</f>
        <v>0</v>
      </c>
      <c r="Q121" s="104"/>
      <c r="R121" s="199">
        <f>R122+R135+R140+R161+R164</f>
        <v>0</v>
      </c>
      <c r="S121" s="104"/>
      <c r="T121" s="200">
        <f>T122+T135+T140+T161+T164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75</v>
      </c>
      <c r="AU121" s="17" t="s">
        <v>100</v>
      </c>
      <c r="BK121" s="201">
        <f>BK122+BK135+BK140+BK161+BK164</f>
        <v>0</v>
      </c>
    </row>
    <row r="122" spans="1:63" s="12" customFormat="1" ht="25.9" customHeight="1">
      <c r="A122" s="12"/>
      <c r="B122" s="202"/>
      <c r="C122" s="203"/>
      <c r="D122" s="204" t="s">
        <v>75</v>
      </c>
      <c r="E122" s="205" t="s">
        <v>460</v>
      </c>
      <c r="F122" s="205" t="s">
        <v>461</v>
      </c>
      <c r="G122" s="203"/>
      <c r="H122" s="203"/>
      <c r="I122" s="206"/>
      <c r="J122" s="207">
        <f>BK122</f>
        <v>0</v>
      </c>
      <c r="K122" s="203"/>
      <c r="L122" s="208"/>
      <c r="M122" s="209"/>
      <c r="N122" s="210"/>
      <c r="O122" s="210"/>
      <c r="P122" s="211">
        <f>SUM(P123:P134)</f>
        <v>0</v>
      </c>
      <c r="Q122" s="210"/>
      <c r="R122" s="211">
        <f>SUM(R123:R134)</f>
        <v>0</v>
      </c>
      <c r="S122" s="210"/>
      <c r="T122" s="212">
        <f>SUM(T123:T134)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84</v>
      </c>
      <c r="AT122" s="214" t="s">
        <v>75</v>
      </c>
      <c r="AU122" s="214" t="s">
        <v>76</v>
      </c>
      <c r="AY122" s="213" t="s">
        <v>129</v>
      </c>
      <c r="BK122" s="215">
        <f>SUM(BK123:BK134)</f>
        <v>0</v>
      </c>
    </row>
    <row r="123" spans="1:65" s="2" customFormat="1" ht="16.5" customHeight="1">
      <c r="A123" s="38"/>
      <c r="B123" s="39"/>
      <c r="C123" s="216" t="s">
        <v>84</v>
      </c>
      <c r="D123" s="216" t="s">
        <v>130</v>
      </c>
      <c r="E123" s="217" t="s">
        <v>462</v>
      </c>
      <c r="F123" s="218" t="s">
        <v>463</v>
      </c>
      <c r="G123" s="219" t="s">
        <v>464</v>
      </c>
      <c r="H123" s="220">
        <v>1</v>
      </c>
      <c r="I123" s="221"/>
      <c r="J123" s="222">
        <f>ROUND(I123*H123,2)</f>
        <v>0</v>
      </c>
      <c r="K123" s="218" t="s">
        <v>1</v>
      </c>
      <c r="L123" s="44"/>
      <c r="M123" s="223" t="s">
        <v>1</v>
      </c>
      <c r="N123" s="224" t="s">
        <v>41</v>
      </c>
      <c r="O123" s="91"/>
      <c r="P123" s="225">
        <f>O123*H123</f>
        <v>0</v>
      </c>
      <c r="Q123" s="225">
        <v>0</v>
      </c>
      <c r="R123" s="225">
        <f>Q123*H123</f>
        <v>0</v>
      </c>
      <c r="S123" s="225">
        <v>0</v>
      </c>
      <c r="T123" s="226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7" t="s">
        <v>135</v>
      </c>
      <c r="AT123" s="227" t="s">
        <v>130</v>
      </c>
      <c r="AU123" s="227" t="s">
        <v>84</v>
      </c>
      <c r="AY123" s="17" t="s">
        <v>129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7" t="s">
        <v>84</v>
      </c>
      <c r="BK123" s="228">
        <f>ROUND(I123*H123,2)</f>
        <v>0</v>
      </c>
      <c r="BL123" s="17" t="s">
        <v>135</v>
      </c>
      <c r="BM123" s="227" t="s">
        <v>86</v>
      </c>
    </row>
    <row r="124" spans="1:65" s="2" customFormat="1" ht="21.75" customHeight="1">
      <c r="A124" s="38"/>
      <c r="B124" s="39"/>
      <c r="C124" s="216" t="s">
        <v>86</v>
      </c>
      <c r="D124" s="216" t="s">
        <v>130</v>
      </c>
      <c r="E124" s="217" t="s">
        <v>465</v>
      </c>
      <c r="F124" s="218" t="s">
        <v>466</v>
      </c>
      <c r="G124" s="219" t="s">
        <v>156</v>
      </c>
      <c r="H124" s="220">
        <v>75</v>
      </c>
      <c r="I124" s="221"/>
      <c r="J124" s="222">
        <f>ROUND(I124*H124,2)</f>
        <v>0</v>
      </c>
      <c r="K124" s="218" t="s">
        <v>1</v>
      </c>
      <c r="L124" s="44"/>
      <c r="M124" s="223" t="s">
        <v>1</v>
      </c>
      <c r="N124" s="224" t="s">
        <v>41</v>
      </c>
      <c r="O124" s="91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7" t="s">
        <v>135</v>
      </c>
      <c r="AT124" s="227" t="s">
        <v>130</v>
      </c>
      <c r="AU124" s="227" t="s">
        <v>84</v>
      </c>
      <c r="AY124" s="17" t="s">
        <v>129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7" t="s">
        <v>84</v>
      </c>
      <c r="BK124" s="228">
        <f>ROUND(I124*H124,2)</f>
        <v>0</v>
      </c>
      <c r="BL124" s="17" t="s">
        <v>135</v>
      </c>
      <c r="BM124" s="227" t="s">
        <v>135</v>
      </c>
    </row>
    <row r="125" spans="1:65" s="2" customFormat="1" ht="21.75" customHeight="1">
      <c r="A125" s="38"/>
      <c r="B125" s="39"/>
      <c r="C125" s="216" t="s">
        <v>145</v>
      </c>
      <c r="D125" s="216" t="s">
        <v>130</v>
      </c>
      <c r="E125" s="217" t="s">
        <v>467</v>
      </c>
      <c r="F125" s="218" t="s">
        <v>468</v>
      </c>
      <c r="G125" s="219" t="s">
        <v>156</v>
      </c>
      <c r="H125" s="220">
        <v>40</v>
      </c>
      <c r="I125" s="221"/>
      <c r="J125" s="222">
        <f>ROUND(I125*H125,2)</f>
        <v>0</v>
      </c>
      <c r="K125" s="218" t="s">
        <v>1</v>
      </c>
      <c r="L125" s="44"/>
      <c r="M125" s="223" t="s">
        <v>1</v>
      </c>
      <c r="N125" s="224" t="s">
        <v>41</v>
      </c>
      <c r="O125" s="91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7" t="s">
        <v>135</v>
      </c>
      <c r="AT125" s="227" t="s">
        <v>130</v>
      </c>
      <c r="AU125" s="227" t="s">
        <v>84</v>
      </c>
      <c r="AY125" s="17" t="s">
        <v>129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7" t="s">
        <v>84</v>
      </c>
      <c r="BK125" s="228">
        <f>ROUND(I125*H125,2)</f>
        <v>0</v>
      </c>
      <c r="BL125" s="17" t="s">
        <v>135</v>
      </c>
      <c r="BM125" s="227" t="s">
        <v>159</v>
      </c>
    </row>
    <row r="126" spans="1:65" s="2" customFormat="1" ht="16.5" customHeight="1">
      <c r="A126" s="38"/>
      <c r="B126" s="39"/>
      <c r="C126" s="216" t="s">
        <v>135</v>
      </c>
      <c r="D126" s="216" t="s">
        <v>130</v>
      </c>
      <c r="E126" s="217" t="s">
        <v>469</v>
      </c>
      <c r="F126" s="218" t="s">
        <v>470</v>
      </c>
      <c r="G126" s="219" t="s">
        <v>156</v>
      </c>
      <c r="H126" s="220">
        <v>180</v>
      </c>
      <c r="I126" s="221"/>
      <c r="J126" s="222">
        <f>ROUND(I126*H126,2)</f>
        <v>0</v>
      </c>
      <c r="K126" s="218" t="s">
        <v>1</v>
      </c>
      <c r="L126" s="44"/>
      <c r="M126" s="223" t="s">
        <v>1</v>
      </c>
      <c r="N126" s="224" t="s">
        <v>41</v>
      </c>
      <c r="O126" s="91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7" t="s">
        <v>135</v>
      </c>
      <c r="AT126" s="227" t="s">
        <v>130</v>
      </c>
      <c r="AU126" s="227" t="s">
        <v>84</v>
      </c>
      <c r="AY126" s="17" t="s">
        <v>129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7" t="s">
        <v>84</v>
      </c>
      <c r="BK126" s="228">
        <f>ROUND(I126*H126,2)</f>
        <v>0</v>
      </c>
      <c r="BL126" s="17" t="s">
        <v>135</v>
      </c>
      <c r="BM126" s="227" t="s">
        <v>142</v>
      </c>
    </row>
    <row r="127" spans="1:65" s="2" customFormat="1" ht="16.5" customHeight="1">
      <c r="A127" s="38"/>
      <c r="B127" s="39"/>
      <c r="C127" s="216" t="s">
        <v>153</v>
      </c>
      <c r="D127" s="216" t="s">
        <v>130</v>
      </c>
      <c r="E127" s="217" t="s">
        <v>469</v>
      </c>
      <c r="F127" s="218" t="s">
        <v>470</v>
      </c>
      <c r="G127" s="219" t="s">
        <v>156</v>
      </c>
      <c r="H127" s="220">
        <v>100</v>
      </c>
      <c r="I127" s="221"/>
      <c r="J127" s="222">
        <f>ROUND(I127*H127,2)</f>
        <v>0</v>
      </c>
      <c r="K127" s="218" t="s">
        <v>1</v>
      </c>
      <c r="L127" s="44"/>
      <c r="M127" s="223" t="s">
        <v>1</v>
      </c>
      <c r="N127" s="224" t="s">
        <v>41</v>
      </c>
      <c r="O127" s="91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7" t="s">
        <v>135</v>
      </c>
      <c r="AT127" s="227" t="s">
        <v>130</v>
      </c>
      <c r="AU127" s="227" t="s">
        <v>84</v>
      </c>
      <c r="AY127" s="17" t="s">
        <v>129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7" t="s">
        <v>84</v>
      </c>
      <c r="BK127" s="228">
        <f>ROUND(I127*H127,2)</f>
        <v>0</v>
      </c>
      <c r="BL127" s="17" t="s">
        <v>135</v>
      </c>
      <c r="BM127" s="227" t="s">
        <v>177</v>
      </c>
    </row>
    <row r="128" spans="1:65" s="2" customFormat="1" ht="16.5" customHeight="1">
      <c r="A128" s="38"/>
      <c r="B128" s="39"/>
      <c r="C128" s="216" t="s">
        <v>159</v>
      </c>
      <c r="D128" s="216" t="s">
        <v>130</v>
      </c>
      <c r="E128" s="217" t="s">
        <v>469</v>
      </c>
      <c r="F128" s="218" t="s">
        <v>470</v>
      </c>
      <c r="G128" s="219" t="s">
        <v>156</v>
      </c>
      <c r="H128" s="220">
        <v>130</v>
      </c>
      <c r="I128" s="221"/>
      <c r="J128" s="222">
        <f>ROUND(I128*H128,2)</f>
        <v>0</v>
      </c>
      <c r="K128" s="218" t="s">
        <v>1</v>
      </c>
      <c r="L128" s="44"/>
      <c r="M128" s="223" t="s">
        <v>1</v>
      </c>
      <c r="N128" s="224" t="s">
        <v>41</v>
      </c>
      <c r="O128" s="91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7" t="s">
        <v>135</v>
      </c>
      <c r="AT128" s="227" t="s">
        <v>130</v>
      </c>
      <c r="AU128" s="227" t="s">
        <v>84</v>
      </c>
      <c r="AY128" s="17" t="s">
        <v>129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7" t="s">
        <v>84</v>
      </c>
      <c r="BK128" s="228">
        <f>ROUND(I128*H128,2)</f>
        <v>0</v>
      </c>
      <c r="BL128" s="17" t="s">
        <v>135</v>
      </c>
      <c r="BM128" s="227" t="s">
        <v>186</v>
      </c>
    </row>
    <row r="129" spans="1:65" s="2" customFormat="1" ht="16.5" customHeight="1">
      <c r="A129" s="38"/>
      <c r="B129" s="39"/>
      <c r="C129" s="216" t="s">
        <v>164</v>
      </c>
      <c r="D129" s="216" t="s">
        <v>130</v>
      </c>
      <c r="E129" s="217" t="s">
        <v>471</v>
      </c>
      <c r="F129" s="218" t="s">
        <v>472</v>
      </c>
      <c r="G129" s="219" t="s">
        <v>464</v>
      </c>
      <c r="H129" s="220">
        <v>140</v>
      </c>
      <c r="I129" s="221"/>
      <c r="J129" s="222">
        <f>ROUND(I129*H129,2)</f>
        <v>0</v>
      </c>
      <c r="K129" s="218" t="s">
        <v>1</v>
      </c>
      <c r="L129" s="44"/>
      <c r="M129" s="223" t="s">
        <v>1</v>
      </c>
      <c r="N129" s="224" t="s">
        <v>41</v>
      </c>
      <c r="O129" s="91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7" t="s">
        <v>135</v>
      </c>
      <c r="AT129" s="227" t="s">
        <v>130</v>
      </c>
      <c r="AU129" s="227" t="s">
        <v>84</v>
      </c>
      <c r="AY129" s="17" t="s">
        <v>129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7" t="s">
        <v>84</v>
      </c>
      <c r="BK129" s="228">
        <f>ROUND(I129*H129,2)</f>
        <v>0</v>
      </c>
      <c r="BL129" s="17" t="s">
        <v>135</v>
      </c>
      <c r="BM129" s="227" t="s">
        <v>199</v>
      </c>
    </row>
    <row r="130" spans="1:65" s="2" customFormat="1" ht="16.5" customHeight="1">
      <c r="A130" s="38"/>
      <c r="B130" s="39"/>
      <c r="C130" s="216" t="s">
        <v>142</v>
      </c>
      <c r="D130" s="216" t="s">
        <v>130</v>
      </c>
      <c r="E130" s="217" t="s">
        <v>473</v>
      </c>
      <c r="F130" s="218" t="s">
        <v>474</v>
      </c>
      <c r="G130" s="219" t="s">
        <v>464</v>
      </c>
      <c r="H130" s="220">
        <v>28</v>
      </c>
      <c r="I130" s="221"/>
      <c r="J130" s="222">
        <f>ROUND(I130*H130,2)</f>
        <v>0</v>
      </c>
      <c r="K130" s="218" t="s">
        <v>1</v>
      </c>
      <c r="L130" s="44"/>
      <c r="M130" s="223" t="s">
        <v>1</v>
      </c>
      <c r="N130" s="224" t="s">
        <v>41</v>
      </c>
      <c r="O130" s="91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7" t="s">
        <v>135</v>
      </c>
      <c r="AT130" s="227" t="s">
        <v>130</v>
      </c>
      <c r="AU130" s="227" t="s">
        <v>84</v>
      </c>
      <c r="AY130" s="17" t="s">
        <v>129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7" t="s">
        <v>84</v>
      </c>
      <c r="BK130" s="228">
        <f>ROUND(I130*H130,2)</f>
        <v>0</v>
      </c>
      <c r="BL130" s="17" t="s">
        <v>135</v>
      </c>
      <c r="BM130" s="227" t="s">
        <v>210</v>
      </c>
    </row>
    <row r="131" spans="1:65" s="2" customFormat="1" ht="16.5" customHeight="1">
      <c r="A131" s="38"/>
      <c r="B131" s="39"/>
      <c r="C131" s="216" t="s">
        <v>169</v>
      </c>
      <c r="D131" s="216" t="s">
        <v>130</v>
      </c>
      <c r="E131" s="217" t="s">
        <v>475</v>
      </c>
      <c r="F131" s="218" t="s">
        <v>476</v>
      </c>
      <c r="G131" s="219" t="s">
        <v>464</v>
      </c>
      <c r="H131" s="220">
        <v>15</v>
      </c>
      <c r="I131" s="221"/>
      <c r="J131" s="222">
        <f>ROUND(I131*H131,2)</f>
        <v>0</v>
      </c>
      <c r="K131" s="218" t="s">
        <v>1</v>
      </c>
      <c r="L131" s="44"/>
      <c r="M131" s="223" t="s">
        <v>1</v>
      </c>
      <c r="N131" s="224" t="s">
        <v>41</v>
      </c>
      <c r="O131" s="91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7" t="s">
        <v>135</v>
      </c>
      <c r="AT131" s="227" t="s">
        <v>130</v>
      </c>
      <c r="AU131" s="227" t="s">
        <v>84</v>
      </c>
      <c r="AY131" s="17" t="s">
        <v>129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7" t="s">
        <v>84</v>
      </c>
      <c r="BK131" s="228">
        <f>ROUND(I131*H131,2)</f>
        <v>0</v>
      </c>
      <c r="BL131" s="17" t="s">
        <v>135</v>
      </c>
      <c r="BM131" s="227" t="s">
        <v>222</v>
      </c>
    </row>
    <row r="132" spans="1:65" s="2" customFormat="1" ht="16.5" customHeight="1">
      <c r="A132" s="38"/>
      <c r="B132" s="39"/>
      <c r="C132" s="216" t="s">
        <v>177</v>
      </c>
      <c r="D132" s="216" t="s">
        <v>130</v>
      </c>
      <c r="E132" s="217" t="s">
        <v>477</v>
      </c>
      <c r="F132" s="218" t="s">
        <v>478</v>
      </c>
      <c r="G132" s="219" t="s">
        <v>464</v>
      </c>
      <c r="H132" s="220">
        <v>30</v>
      </c>
      <c r="I132" s="221"/>
      <c r="J132" s="222">
        <f>ROUND(I132*H132,2)</f>
        <v>0</v>
      </c>
      <c r="K132" s="218" t="s">
        <v>1</v>
      </c>
      <c r="L132" s="44"/>
      <c r="M132" s="223" t="s">
        <v>1</v>
      </c>
      <c r="N132" s="224" t="s">
        <v>41</v>
      </c>
      <c r="O132" s="91"/>
      <c r="P132" s="225">
        <f>O132*H132</f>
        <v>0</v>
      </c>
      <c r="Q132" s="225">
        <v>0</v>
      </c>
      <c r="R132" s="225">
        <f>Q132*H132</f>
        <v>0</v>
      </c>
      <c r="S132" s="225">
        <v>0</v>
      </c>
      <c r="T132" s="22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7" t="s">
        <v>135</v>
      </c>
      <c r="AT132" s="227" t="s">
        <v>130</v>
      </c>
      <c r="AU132" s="227" t="s">
        <v>84</v>
      </c>
      <c r="AY132" s="17" t="s">
        <v>129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7" t="s">
        <v>84</v>
      </c>
      <c r="BK132" s="228">
        <f>ROUND(I132*H132,2)</f>
        <v>0</v>
      </c>
      <c r="BL132" s="17" t="s">
        <v>135</v>
      </c>
      <c r="BM132" s="227" t="s">
        <v>231</v>
      </c>
    </row>
    <row r="133" spans="1:65" s="2" customFormat="1" ht="16.5" customHeight="1">
      <c r="A133" s="38"/>
      <c r="B133" s="39"/>
      <c r="C133" s="216" t="s">
        <v>181</v>
      </c>
      <c r="D133" s="216" t="s">
        <v>130</v>
      </c>
      <c r="E133" s="217" t="s">
        <v>479</v>
      </c>
      <c r="F133" s="218" t="s">
        <v>480</v>
      </c>
      <c r="G133" s="219" t="s">
        <v>464</v>
      </c>
      <c r="H133" s="220">
        <v>15</v>
      </c>
      <c r="I133" s="221"/>
      <c r="J133" s="222">
        <f>ROUND(I133*H133,2)</f>
        <v>0</v>
      </c>
      <c r="K133" s="218" t="s">
        <v>1</v>
      </c>
      <c r="L133" s="44"/>
      <c r="M133" s="223" t="s">
        <v>1</v>
      </c>
      <c r="N133" s="224" t="s">
        <v>41</v>
      </c>
      <c r="O133" s="91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7" t="s">
        <v>135</v>
      </c>
      <c r="AT133" s="227" t="s">
        <v>130</v>
      </c>
      <c r="AU133" s="227" t="s">
        <v>84</v>
      </c>
      <c r="AY133" s="17" t="s">
        <v>129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7" t="s">
        <v>84</v>
      </c>
      <c r="BK133" s="228">
        <f>ROUND(I133*H133,2)</f>
        <v>0</v>
      </c>
      <c r="BL133" s="17" t="s">
        <v>135</v>
      </c>
      <c r="BM133" s="227" t="s">
        <v>239</v>
      </c>
    </row>
    <row r="134" spans="1:65" s="2" customFormat="1" ht="21.75" customHeight="1">
      <c r="A134" s="38"/>
      <c r="B134" s="39"/>
      <c r="C134" s="216" t="s">
        <v>186</v>
      </c>
      <c r="D134" s="216" t="s">
        <v>130</v>
      </c>
      <c r="E134" s="217" t="s">
        <v>481</v>
      </c>
      <c r="F134" s="218" t="s">
        <v>482</v>
      </c>
      <c r="G134" s="219" t="s">
        <v>156</v>
      </c>
      <c r="H134" s="220">
        <v>70</v>
      </c>
      <c r="I134" s="221"/>
      <c r="J134" s="222">
        <f>ROUND(I134*H134,2)</f>
        <v>0</v>
      </c>
      <c r="K134" s="218" t="s">
        <v>1</v>
      </c>
      <c r="L134" s="44"/>
      <c r="M134" s="223" t="s">
        <v>1</v>
      </c>
      <c r="N134" s="224" t="s">
        <v>41</v>
      </c>
      <c r="O134" s="91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7" t="s">
        <v>135</v>
      </c>
      <c r="AT134" s="227" t="s">
        <v>130</v>
      </c>
      <c r="AU134" s="227" t="s">
        <v>84</v>
      </c>
      <c r="AY134" s="17" t="s">
        <v>129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7" t="s">
        <v>84</v>
      </c>
      <c r="BK134" s="228">
        <f>ROUND(I134*H134,2)</f>
        <v>0</v>
      </c>
      <c r="BL134" s="17" t="s">
        <v>135</v>
      </c>
      <c r="BM134" s="227" t="s">
        <v>254</v>
      </c>
    </row>
    <row r="135" spans="1:63" s="12" customFormat="1" ht="25.9" customHeight="1">
      <c r="A135" s="12"/>
      <c r="B135" s="202"/>
      <c r="C135" s="203"/>
      <c r="D135" s="204" t="s">
        <v>75</v>
      </c>
      <c r="E135" s="205" t="s">
        <v>483</v>
      </c>
      <c r="F135" s="205" t="s">
        <v>484</v>
      </c>
      <c r="G135" s="203"/>
      <c r="H135" s="203"/>
      <c r="I135" s="206"/>
      <c r="J135" s="207">
        <f>BK135</f>
        <v>0</v>
      </c>
      <c r="K135" s="203"/>
      <c r="L135" s="208"/>
      <c r="M135" s="209"/>
      <c r="N135" s="210"/>
      <c r="O135" s="210"/>
      <c r="P135" s="211">
        <f>SUM(P136:P139)</f>
        <v>0</v>
      </c>
      <c r="Q135" s="210"/>
      <c r="R135" s="211">
        <f>SUM(R136:R139)</f>
        <v>0</v>
      </c>
      <c r="S135" s="210"/>
      <c r="T135" s="212">
        <f>SUM(T136:T139)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3" t="s">
        <v>84</v>
      </c>
      <c r="AT135" s="214" t="s">
        <v>75</v>
      </c>
      <c r="AU135" s="214" t="s">
        <v>76</v>
      </c>
      <c r="AY135" s="213" t="s">
        <v>129</v>
      </c>
      <c r="BK135" s="215">
        <f>SUM(BK136:BK139)</f>
        <v>0</v>
      </c>
    </row>
    <row r="136" spans="1:65" s="2" customFormat="1" ht="16.5" customHeight="1">
      <c r="A136" s="38"/>
      <c r="B136" s="39"/>
      <c r="C136" s="216" t="s">
        <v>192</v>
      </c>
      <c r="D136" s="216" t="s">
        <v>130</v>
      </c>
      <c r="E136" s="217" t="s">
        <v>485</v>
      </c>
      <c r="F136" s="218" t="s">
        <v>486</v>
      </c>
      <c r="G136" s="219" t="s">
        <v>156</v>
      </c>
      <c r="H136" s="220">
        <v>95</v>
      </c>
      <c r="I136" s="221"/>
      <c r="J136" s="222">
        <f>ROUND(I136*H136,2)</f>
        <v>0</v>
      </c>
      <c r="K136" s="218" t="s">
        <v>1</v>
      </c>
      <c r="L136" s="44"/>
      <c r="M136" s="223" t="s">
        <v>1</v>
      </c>
      <c r="N136" s="224" t="s">
        <v>41</v>
      </c>
      <c r="O136" s="91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7" t="s">
        <v>135</v>
      </c>
      <c r="AT136" s="227" t="s">
        <v>130</v>
      </c>
      <c r="AU136" s="227" t="s">
        <v>84</v>
      </c>
      <c r="AY136" s="17" t="s">
        <v>129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7" t="s">
        <v>84</v>
      </c>
      <c r="BK136" s="228">
        <f>ROUND(I136*H136,2)</f>
        <v>0</v>
      </c>
      <c r="BL136" s="17" t="s">
        <v>135</v>
      </c>
      <c r="BM136" s="227" t="s">
        <v>267</v>
      </c>
    </row>
    <row r="137" spans="1:65" s="2" customFormat="1" ht="16.5" customHeight="1">
      <c r="A137" s="38"/>
      <c r="B137" s="39"/>
      <c r="C137" s="216" t="s">
        <v>199</v>
      </c>
      <c r="D137" s="216" t="s">
        <v>130</v>
      </c>
      <c r="E137" s="217" t="s">
        <v>487</v>
      </c>
      <c r="F137" s="218" t="s">
        <v>488</v>
      </c>
      <c r="G137" s="219" t="s">
        <v>156</v>
      </c>
      <c r="H137" s="220">
        <v>95</v>
      </c>
      <c r="I137" s="221"/>
      <c r="J137" s="222">
        <f>ROUND(I137*H137,2)</f>
        <v>0</v>
      </c>
      <c r="K137" s="218" t="s">
        <v>1</v>
      </c>
      <c r="L137" s="44"/>
      <c r="M137" s="223" t="s">
        <v>1</v>
      </c>
      <c r="N137" s="224" t="s">
        <v>41</v>
      </c>
      <c r="O137" s="91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7" t="s">
        <v>135</v>
      </c>
      <c r="AT137" s="227" t="s">
        <v>130</v>
      </c>
      <c r="AU137" s="227" t="s">
        <v>84</v>
      </c>
      <c r="AY137" s="17" t="s">
        <v>129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7" t="s">
        <v>84</v>
      </c>
      <c r="BK137" s="228">
        <f>ROUND(I137*H137,2)</f>
        <v>0</v>
      </c>
      <c r="BL137" s="17" t="s">
        <v>135</v>
      </c>
      <c r="BM137" s="227" t="s">
        <v>279</v>
      </c>
    </row>
    <row r="138" spans="1:65" s="2" customFormat="1" ht="16.5" customHeight="1">
      <c r="A138" s="38"/>
      <c r="B138" s="39"/>
      <c r="C138" s="216" t="s">
        <v>8</v>
      </c>
      <c r="D138" s="216" t="s">
        <v>130</v>
      </c>
      <c r="E138" s="217" t="s">
        <v>489</v>
      </c>
      <c r="F138" s="218" t="s">
        <v>490</v>
      </c>
      <c r="G138" s="219" t="s">
        <v>156</v>
      </c>
      <c r="H138" s="220">
        <v>95</v>
      </c>
      <c r="I138" s="221"/>
      <c r="J138" s="222">
        <f>ROUND(I138*H138,2)</f>
        <v>0</v>
      </c>
      <c r="K138" s="218" t="s">
        <v>1</v>
      </c>
      <c r="L138" s="44"/>
      <c r="M138" s="223" t="s">
        <v>1</v>
      </c>
      <c r="N138" s="224" t="s">
        <v>41</v>
      </c>
      <c r="O138" s="91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7" t="s">
        <v>135</v>
      </c>
      <c r="AT138" s="227" t="s">
        <v>130</v>
      </c>
      <c r="AU138" s="227" t="s">
        <v>84</v>
      </c>
      <c r="AY138" s="17" t="s">
        <v>129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7" t="s">
        <v>84</v>
      </c>
      <c r="BK138" s="228">
        <f>ROUND(I138*H138,2)</f>
        <v>0</v>
      </c>
      <c r="BL138" s="17" t="s">
        <v>135</v>
      </c>
      <c r="BM138" s="227" t="s">
        <v>288</v>
      </c>
    </row>
    <row r="139" spans="1:65" s="2" customFormat="1" ht="16.5" customHeight="1">
      <c r="A139" s="38"/>
      <c r="B139" s="39"/>
      <c r="C139" s="216" t="s">
        <v>210</v>
      </c>
      <c r="D139" s="216" t="s">
        <v>130</v>
      </c>
      <c r="E139" s="217" t="s">
        <v>491</v>
      </c>
      <c r="F139" s="218" t="s">
        <v>492</v>
      </c>
      <c r="G139" s="219" t="s">
        <v>156</v>
      </c>
      <c r="H139" s="220">
        <v>95</v>
      </c>
      <c r="I139" s="221"/>
      <c r="J139" s="222">
        <f>ROUND(I139*H139,2)</f>
        <v>0</v>
      </c>
      <c r="K139" s="218" t="s">
        <v>1</v>
      </c>
      <c r="L139" s="44"/>
      <c r="M139" s="223" t="s">
        <v>1</v>
      </c>
      <c r="N139" s="224" t="s">
        <v>41</v>
      </c>
      <c r="O139" s="91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7" t="s">
        <v>135</v>
      </c>
      <c r="AT139" s="227" t="s">
        <v>130</v>
      </c>
      <c r="AU139" s="227" t="s">
        <v>84</v>
      </c>
      <c r="AY139" s="17" t="s">
        <v>129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7" t="s">
        <v>84</v>
      </c>
      <c r="BK139" s="228">
        <f>ROUND(I139*H139,2)</f>
        <v>0</v>
      </c>
      <c r="BL139" s="17" t="s">
        <v>135</v>
      </c>
      <c r="BM139" s="227" t="s">
        <v>276</v>
      </c>
    </row>
    <row r="140" spans="1:63" s="12" customFormat="1" ht="25.9" customHeight="1">
      <c r="A140" s="12"/>
      <c r="B140" s="202"/>
      <c r="C140" s="203"/>
      <c r="D140" s="204" t="s">
        <v>75</v>
      </c>
      <c r="E140" s="205" t="s">
        <v>493</v>
      </c>
      <c r="F140" s="205" t="s">
        <v>494</v>
      </c>
      <c r="G140" s="203"/>
      <c r="H140" s="203"/>
      <c r="I140" s="206"/>
      <c r="J140" s="207">
        <f>BK140</f>
        <v>0</v>
      </c>
      <c r="K140" s="203"/>
      <c r="L140" s="208"/>
      <c r="M140" s="209"/>
      <c r="N140" s="210"/>
      <c r="O140" s="210"/>
      <c r="P140" s="211">
        <f>SUM(P141:P160)</f>
        <v>0</v>
      </c>
      <c r="Q140" s="210"/>
      <c r="R140" s="211">
        <f>SUM(R141:R160)</f>
        <v>0</v>
      </c>
      <c r="S140" s="210"/>
      <c r="T140" s="212">
        <f>SUM(T141:T160)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3" t="s">
        <v>84</v>
      </c>
      <c r="AT140" s="214" t="s">
        <v>75</v>
      </c>
      <c r="AU140" s="214" t="s">
        <v>76</v>
      </c>
      <c r="AY140" s="213" t="s">
        <v>129</v>
      </c>
      <c r="BK140" s="215">
        <f>SUM(BK141:BK160)</f>
        <v>0</v>
      </c>
    </row>
    <row r="141" spans="1:65" s="2" customFormat="1" ht="16.5" customHeight="1">
      <c r="A141" s="38"/>
      <c r="B141" s="39"/>
      <c r="C141" s="216" t="s">
        <v>214</v>
      </c>
      <c r="D141" s="216" t="s">
        <v>130</v>
      </c>
      <c r="E141" s="217" t="s">
        <v>495</v>
      </c>
      <c r="F141" s="218" t="s">
        <v>496</v>
      </c>
      <c r="G141" s="219" t="s">
        <v>497</v>
      </c>
      <c r="H141" s="220">
        <v>24</v>
      </c>
      <c r="I141" s="221"/>
      <c r="J141" s="222">
        <f>ROUND(I141*H141,2)</f>
        <v>0</v>
      </c>
      <c r="K141" s="218" t="s">
        <v>1</v>
      </c>
      <c r="L141" s="44"/>
      <c r="M141" s="223" t="s">
        <v>1</v>
      </c>
      <c r="N141" s="224" t="s">
        <v>41</v>
      </c>
      <c r="O141" s="91"/>
      <c r="P141" s="225">
        <f>O141*H141</f>
        <v>0</v>
      </c>
      <c r="Q141" s="225">
        <v>0</v>
      </c>
      <c r="R141" s="225">
        <f>Q141*H141</f>
        <v>0</v>
      </c>
      <c r="S141" s="225">
        <v>0</v>
      </c>
      <c r="T141" s="22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7" t="s">
        <v>135</v>
      </c>
      <c r="AT141" s="227" t="s">
        <v>130</v>
      </c>
      <c r="AU141" s="227" t="s">
        <v>84</v>
      </c>
      <c r="AY141" s="17" t="s">
        <v>129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7" t="s">
        <v>84</v>
      </c>
      <c r="BK141" s="228">
        <f>ROUND(I141*H141,2)</f>
        <v>0</v>
      </c>
      <c r="BL141" s="17" t="s">
        <v>135</v>
      </c>
      <c r="BM141" s="227" t="s">
        <v>309</v>
      </c>
    </row>
    <row r="142" spans="1:65" s="2" customFormat="1" ht="16.5" customHeight="1">
      <c r="A142" s="38"/>
      <c r="B142" s="39"/>
      <c r="C142" s="216" t="s">
        <v>222</v>
      </c>
      <c r="D142" s="216" t="s">
        <v>130</v>
      </c>
      <c r="E142" s="217" t="s">
        <v>498</v>
      </c>
      <c r="F142" s="218" t="s">
        <v>499</v>
      </c>
      <c r="G142" s="219" t="s">
        <v>500</v>
      </c>
      <c r="H142" s="220">
        <v>30</v>
      </c>
      <c r="I142" s="221"/>
      <c r="J142" s="222">
        <f>ROUND(I142*H142,2)</f>
        <v>0</v>
      </c>
      <c r="K142" s="218" t="s">
        <v>1</v>
      </c>
      <c r="L142" s="44"/>
      <c r="M142" s="223" t="s">
        <v>1</v>
      </c>
      <c r="N142" s="224" t="s">
        <v>41</v>
      </c>
      <c r="O142" s="91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7" t="s">
        <v>135</v>
      </c>
      <c r="AT142" s="227" t="s">
        <v>130</v>
      </c>
      <c r="AU142" s="227" t="s">
        <v>84</v>
      </c>
      <c r="AY142" s="17" t="s">
        <v>129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7" t="s">
        <v>84</v>
      </c>
      <c r="BK142" s="228">
        <f>ROUND(I142*H142,2)</f>
        <v>0</v>
      </c>
      <c r="BL142" s="17" t="s">
        <v>135</v>
      </c>
      <c r="BM142" s="227" t="s">
        <v>320</v>
      </c>
    </row>
    <row r="143" spans="1:65" s="2" customFormat="1" ht="16.5" customHeight="1">
      <c r="A143" s="38"/>
      <c r="B143" s="39"/>
      <c r="C143" s="216" t="s">
        <v>227</v>
      </c>
      <c r="D143" s="216" t="s">
        <v>130</v>
      </c>
      <c r="E143" s="217" t="s">
        <v>501</v>
      </c>
      <c r="F143" s="218" t="s">
        <v>502</v>
      </c>
      <c r="G143" s="219" t="s">
        <v>500</v>
      </c>
      <c r="H143" s="220">
        <v>30</v>
      </c>
      <c r="I143" s="221"/>
      <c r="J143" s="222">
        <f>ROUND(I143*H143,2)</f>
        <v>0</v>
      </c>
      <c r="K143" s="218" t="s">
        <v>1</v>
      </c>
      <c r="L143" s="44"/>
      <c r="M143" s="223" t="s">
        <v>1</v>
      </c>
      <c r="N143" s="224" t="s">
        <v>41</v>
      </c>
      <c r="O143" s="91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7" t="s">
        <v>135</v>
      </c>
      <c r="AT143" s="227" t="s">
        <v>130</v>
      </c>
      <c r="AU143" s="227" t="s">
        <v>84</v>
      </c>
      <c r="AY143" s="17" t="s">
        <v>129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7" t="s">
        <v>84</v>
      </c>
      <c r="BK143" s="228">
        <f>ROUND(I143*H143,2)</f>
        <v>0</v>
      </c>
      <c r="BL143" s="17" t="s">
        <v>135</v>
      </c>
      <c r="BM143" s="227" t="s">
        <v>329</v>
      </c>
    </row>
    <row r="144" spans="1:65" s="2" customFormat="1" ht="16.5" customHeight="1">
      <c r="A144" s="38"/>
      <c r="B144" s="39"/>
      <c r="C144" s="216" t="s">
        <v>231</v>
      </c>
      <c r="D144" s="216" t="s">
        <v>130</v>
      </c>
      <c r="E144" s="217" t="s">
        <v>503</v>
      </c>
      <c r="F144" s="218" t="s">
        <v>504</v>
      </c>
      <c r="G144" s="219" t="s">
        <v>500</v>
      </c>
      <c r="H144" s="220">
        <v>180</v>
      </c>
      <c r="I144" s="221"/>
      <c r="J144" s="222">
        <f>ROUND(I144*H144,2)</f>
        <v>0</v>
      </c>
      <c r="K144" s="218" t="s">
        <v>1</v>
      </c>
      <c r="L144" s="44"/>
      <c r="M144" s="223" t="s">
        <v>1</v>
      </c>
      <c r="N144" s="224" t="s">
        <v>41</v>
      </c>
      <c r="O144" s="91"/>
      <c r="P144" s="225">
        <f>O144*H144</f>
        <v>0</v>
      </c>
      <c r="Q144" s="225">
        <v>0</v>
      </c>
      <c r="R144" s="225">
        <f>Q144*H144</f>
        <v>0</v>
      </c>
      <c r="S144" s="225">
        <v>0</v>
      </c>
      <c r="T144" s="22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7" t="s">
        <v>135</v>
      </c>
      <c r="AT144" s="227" t="s">
        <v>130</v>
      </c>
      <c r="AU144" s="227" t="s">
        <v>84</v>
      </c>
      <c r="AY144" s="17" t="s">
        <v>129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7" t="s">
        <v>84</v>
      </c>
      <c r="BK144" s="228">
        <f>ROUND(I144*H144,2)</f>
        <v>0</v>
      </c>
      <c r="BL144" s="17" t="s">
        <v>135</v>
      </c>
      <c r="BM144" s="227" t="s">
        <v>338</v>
      </c>
    </row>
    <row r="145" spans="1:65" s="2" customFormat="1" ht="16.5" customHeight="1">
      <c r="A145" s="38"/>
      <c r="B145" s="39"/>
      <c r="C145" s="216" t="s">
        <v>7</v>
      </c>
      <c r="D145" s="216" t="s">
        <v>130</v>
      </c>
      <c r="E145" s="217" t="s">
        <v>505</v>
      </c>
      <c r="F145" s="218" t="s">
        <v>506</v>
      </c>
      <c r="G145" s="219" t="s">
        <v>500</v>
      </c>
      <c r="H145" s="220">
        <v>100</v>
      </c>
      <c r="I145" s="221"/>
      <c r="J145" s="222">
        <f>ROUND(I145*H145,2)</f>
        <v>0</v>
      </c>
      <c r="K145" s="218" t="s">
        <v>1</v>
      </c>
      <c r="L145" s="44"/>
      <c r="M145" s="223" t="s">
        <v>1</v>
      </c>
      <c r="N145" s="224" t="s">
        <v>41</v>
      </c>
      <c r="O145" s="91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7" t="s">
        <v>135</v>
      </c>
      <c r="AT145" s="227" t="s">
        <v>130</v>
      </c>
      <c r="AU145" s="227" t="s">
        <v>84</v>
      </c>
      <c r="AY145" s="17" t="s">
        <v>129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7" t="s">
        <v>84</v>
      </c>
      <c r="BK145" s="228">
        <f>ROUND(I145*H145,2)</f>
        <v>0</v>
      </c>
      <c r="BL145" s="17" t="s">
        <v>135</v>
      </c>
      <c r="BM145" s="227" t="s">
        <v>349</v>
      </c>
    </row>
    <row r="146" spans="1:65" s="2" customFormat="1" ht="16.5" customHeight="1">
      <c r="A146" s="38"/>
      <c r="B146" s="39"/>
      <c r="C146" s="216" t="s">
        <v>239</v>
      </c>
      <c r="D146" s="216" t="s">
        <v>130</v>
      </c>
      <c r="E146" s="217" t="s">
        <v>507</v>
      </c>
      <c r="F146" s="218" t="s">
        <v>508</v>
      </c>
      <c r="G146" s="219" t="s">
        <v>500</v>
      </c>
      <c r="H146" s="220">
        <v>15</v>
      </c>
      <c r="I146" s="221"/>
      <c r="J146" s="222">
        <f>ROUND(I146*H146,2)</f>
        <v>0</v>
      </c>
      <c r="K146" s="218" t="s">
        <v>1</v>
      </c>
      <c r="L146" s="44"/>
      <c r="M146" s="223" t="s">
        <v>1</v>
      </c>
      <c r="N146" s="224" t="s">
        <v>41</v>
      </c>
      <c r="O146" s="91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7" t="s">
        <v>135</v>
      </c>
      <c r="AT146" s="227" t="s">
        <v>130</v>
      </c>
      <c r="AU146" s="227" t="s">
        <v>84</v>
      </c>
      <c r="AY146" s="17" t="s">
        <v>129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7" t="s">
        <v>84</v>
      </c>
      <c r="BK146" s="228">
        <f>ROUND(I146*H146,2)</f>
        <v>0</v>
      </c>
      <c r="BL146" s="17" t="s">
        <v>135</v>
      </c>
      <c r="BM146" s="227" t="s">
        <v>361</v>
      </c>
    </row>
    <row r="147" spans="1:65" s="2" customFormat="1" ht="16.5" customHeight="1">
      <c r="A147" s="38"/>
      <c r="B147" s="39"/>
      <c r="C147" s="216" t="s">
        <v>246</v>
      </c>
      <c r="D147" s="216" t="s">
        <v>130</v>
      </c>
      <c r="E147" s="217" t="s">
        <v>509</v>
      </c>
      <c r="F147" s="218" t="s">
        <v>510</v>
      </c>
      <c r="G147" s="219" t="s">
        <v>500</v>
      </c>
      <c r="H147" s="220">
        <v>140</v>
      </c>
      <c r="I147" s="221"/>
      <c r="J147" s="222">
        <f>ROUND(I147*H147,2)</f>
        <v>0</v>
      </c>
      <c r="K147" s="218" t="s">
        <v>1</v>
      </c>
      <c r="L147" s="44"/>
      <c r="M147" s="223" t="s">
        <v>1</v>
      </c>
      <c r="N147" s="224" t="s">
        <v>41</v>
      </c>
      <c r="O147" s="91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7" t="s">
        <v>135</v>
      </c>
      <c r="AT147" s="227" t="s">
        <v>130</v>
      </c>
      <c r="AU147" s="227" t="s">
        <v>84</v>
      </c>
      <c r="AY147" s="17" t="s">
        <v>129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7" t="s">
        <v>84</v>
      </c>
      <c r="BK147" s="228">
        <f>ROUND(I147*H147,2)</f>
        <v>0</v>
      </c>
      <c r="BL147" s="17" t="s">
        <v>135</v>
      </c>
      <c r="BM147" s="227" t="s">
        <v>372</v>
      </c>
    </row>
    <row r="148" spans="1:65" s="2" customFormat="1" ht="16.5" customHeight="1">
      <c r="A148" s="38"/>
      <c r="B148" s="39"/>
      <c r="C148" s="216" t="s">
        <v>254</v>
      </c>
      <c r="D148" s="216" t="s">
        <v>130</v>
      </c>
      <c r="E148" s="217" t="s">
        <v>511</v>
      </c>
      <c r="F148" s="218" t="s">
        <v>512</v>
      </c>
      <c r="G148" s="219" t="s">
        <v>500</v>
      </c>
      <c r="H148" s="220">
        <v>4</v>
      </c>
      <c r="I148" s="221"/>
      <c r="J148" s="222">
        <f>ROUND(I148*H148,2)</f>
        <v>0</v>
      </c>
      <c r="K148" s="218" t="s">
        <v>1</v>
      </c>
      <c r="L148" s="44"/>
      <c r="M148" s="223" t="s">
        <v>1</v>
      </c>
      <c r="N148" s="224" t="s">
        <v>41</v>
      </c>
      <c r="O148" s="91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7" t="s">
        <v>135</v>
      </c>
      <c r="AT148" s="227" t="s">
        <v>130</v>
      </c>
      <c r="AU148" s="227" t="s">
        <v>84</v>
      </c>
      <c r="AY148" s="17" t="s">
        <v>129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7" t="s">
        <v>84</v>
      </c>
      <c r="BK148" s="228">
        <f>ROUND(I148*H148,2)</f>
        <v>0</v>
      </c>
      <c r="BL148" s="17" t="s">
        <v>135</v>
      </c>
      <c r="BM148" s="227" t="s">
        <v>381</v>
      </c>
    </row>
    <row r="149" spans="1:65" s="2" customFormat="1" ht="16.5" customHeight="1">
      <c r="A149" s="38"/>
      <c r="B149" s="39"/>
      <c r="C149" s="216" t="s">
        <v>262</v>
      </c>
      <c r="D149" s="216" t="s">
        <v>130</v>
      </c>
      <c r="E149" s="217" t="s">
        <v>513</v>
      </c>
      <c r="F149" s="218" t="s">
        <v>514</v>
      </c>
      <c r="G149" s="219" t="s">
        <v>500</v>
      </c>
      <c r="H149" s="220">
        <v>28</v>
      </c>
      <c r="I149" s="221"/>
      <c r="J149" s="222">
        <f>ROUND(I149*H149,2)</f>
        <v>0</v>
      </c>
      <c r="K149" s="218" t="s">
        <v>1</v>
      </c>
      <c r="L149" s="44"/>
      <c r="M149" s="223" t="s">
        <v>1</v>
      </c>
      <c r="N149" s="224" t="s">
        <v>41</v>
      </c>
      <c r="O149" s="91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7" t="s">
        <v>135</v>
      </c>
      <c r="AT149" s="227" t="s">
        <v>130</v>
      </c>
      <c r="AU149" s="227" t="s">
        <v>84</v>
      </c>
      <c r="AY149" s="17" t="s">
        <v>129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7" t="s">
        <v>84</v>
      </c>
      <c r="BK149" s="228">
        <f>ROUND(I149*H149,2)</f>
        <v>0</v>
      </c>
      <c r="BL149" s="17" t="s">
        <v>135</v>
      </c>
      <c r="BM149" s="227" t="s">
        <v>389</v>
      </c>
    </row>
    <row r="150" spans="1:65" s="2" customFormat="1" ht="16.5" customHeight="1">
      <c r="A150" s="38"/>
      <c r="B150" s="39"/>
      <c r="C150" s="216" t="s">
        <v>267</v>
      </c>
      <c r="D150" s="216" t="s">
        <v>130</v>
      </c>
      <c r="E150" s="217" t="s">
        <v>515</v>
      </c>
      <c r="F150" s="218" t="s">
        <v>516</v>
      </c>
      <c r="G150" s="219" t="s">
        <v>497</v>
      </c>
      <c r="H150" s="220">
        <v>75</v>
      </c>
      <c r="I150" s="221"/>
      <c r="J150" s="222">
        <f>ROUND(I150*H150,2)</f>
        <v>0</v>
      </c>
      <c r="K150" s="218" t="s">
        <v>1</v>
      </c>
      <c r="L150" s="44"/>
      <c r="M150" s="223" t="s">
        <v>1</v>
      </c>
      <c r="N150" s="224" t="s">
        <v>41</v>
      </c>
      <c r="O150" s="91"/>
      <c r="P150" s="225">
        <f>O150*H150</f>
        <v>0</v>
      </c>
      <c r="Q150" s="225">
        <v>0</v>
      </c>
      <c r="R150" s="225">
        <f>Q150*H150</f>
        <v>0</v>
      </c>
      <c r="S150" s="225">
        <v>0</v>
      </c>
      <c r="T150" s="22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7" t="s">
        <v>135</v>
      </c>
      <c r="AT150" s="227" t="s">
        <v>130</v>
      </c>
      <c r="AU150" s="227" t="s">
        <v>84</v>
      </c>
      <c r="AY150" s="17" t="s">
        <v>129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7" t="s">
        <v>84</v>
      </c>
      <c r="BK150" s="228">
        <f>ROUND(I150*H150,2)</f>
        <v>0</v>
      </c>
      <c r="BL150" s="17" t="s">
        <v>135</v>
      </c>
      <c r="BM150" s="227" t="s">
        <v>399</v>
      </c>
    </row>
    <row r="151" spans="1:65" s="2" customFormat="1" ht="16.5" customHeight="1">
      <c r="A151" s="38"/>
      <c r="B151" s="39"/>
      <c r="C151" s="216" t="s">
        <v>273</v>
      </c>
      <c r="D151" s="216" t="s">
        <v>130</v>
      </c>
      <c r="E151" s="217" t="s">
        <v>517</v>
      </c>
      <c r="F151" s="218" t="s">
        <v>518</v>
      </c>
      <c r="G151" s="219" t="s">
        <v>139</v>
      </c>
      <c r="H151" s="220">
        <v>95</v>
      </c>
      <c r="I151" s="221"/>
      <c r="J151" s="222">
        <f>ROUND(I151*H151,2)</f>
        <v>0</v>
      </c>
      <c r="K151" s="218" t="s">
        <v>1</v>
      </c>
      <c r="L151" s="44"/>
      <c r="M151" s="223" t="s">
        <v>1</v>
      </c>
      <c r="N151" s="224" t="s">
        <v>41</v>
      </c>
      <c r="O151" s="91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7" t="s">
        <v>135</v>
      </c>
      <c r="AT151" s="227" t="s">
        <v>130</v>
      </c>
      <c r="AU151" s="227" t="s">
        <v>84</v>
      </c>
      <c r="AY151" s="17" t="s">
        <v>129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7" t="s">
        <v>84</v>
      </c>
      <c r="BK151" s="228">
        <f>ROUND(I151*H151,2)</f>
        <v>0</v>
      </c>
      <c r="BL151" s="17" t="s">
        <v>135</v>
      </c>
      <c r="BM151" s="227" t="s">
        <v>410</v>
      </c>
    </row>
    <row r="152" spans="1:65" s="2" customFormat="1" ht="16.5" customHeight="1">
      <c r="A152" s="38"/>
      <c r="B152" s="39"/>
      <c r="C152" s="216" t="s">
        <v>279</v>
      </c>
      <c r="D152" s="216" t="s">
        <v>130</v>
      </c>
      <c r="E152" s="217" t="s">
        <v>519</v>
      </c>
      <c r="F152" s="218" t="s">
        <v>520</v>
      </c>
      <c r="G152" s="219" t="s">
        <v>521</v>
      </c>
      <c r="H152" s="220">
        <v>130</v>
      </c>
      <c r="I152" s="221"/>
      <c r="J152" s="222">
        <f>ROUND(I152*H152,2)</f>
        <v>0</v>
      </c>
      <c r="K152" s="218" t="s">
        <v>1</v>
      </c>
      <c r="L152" s="44"/>
      <c r="M152" s="223" t="s">
        <v>1</v>
      </c>
      <c r="N152" s="224" t="s">
        <v>41</v>
      </c>
      <c r="O152" s="91"/>
      <c r="P152" s="225">
        <f>O152*H152</f>
        <v>0</v>
      </c>
      <c r="Q152" s="225">
        <v>0</v>
      </c>
      <c r="R152" s="225">
        <f>Q152*H152</f>
        <v>0</v>
      </c>
      <c r="S152" s="225">
        <v>0</v>
      </c>
      <c r="T152" s="22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7" t="s">
        <v>135</v>
      </c>
      <c r="AT152" s="227" t="s">
        <v>130</v>
      </c>
      <c r="AU152" s="227" t="s">
        <v>84</v>
      </c>
      <c r="AY152" s="17" t="s">
        <v>129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7" t="s">
        <v>84</v>
      </c>
      <c r="BK152" s="228">
        <f>ROUND(I152*H152,2)</f>
        <v>0</v>
      </c>
      <c r="BL152" s="17" t="s">
        <v>135</v>
      </c>
      <c r="BM152" s="227" t="s">
        <v>421</v>
      </c>
    </row>
    <row r="153" spans="1:65" s="2" customFormat="1" ht="16.5" customHeight="1">
      <c r="A153" s="38"/>
      <c r="B153" s="39"/>
      <c r="C153" s="216" t="s">
        <v>283</v>
      </c>
      <c r="D153" s="216" t="s">
        <v>130</v>
      </c>
      <c r="E153" s="217" t="s">
        <v>522</v>
      </c>
      <c r="F153" s="218" t="s">
        <v>523</v>
      </c>
      <c r="G153" s="219" t="s">
        <v>521</v>
      </c>
      <c r="H153" s="220">
        <v>15</v>
      </c>
      <c r="I153" s="221"/>
      <c r="J153" s="222">
        <f>ROUND(I153*H153,2)</f>
        <v>0</v>
      </c>
      <c r="K153" s="218" t="s">
        <v>1</v>
      </c>
      <c r="L153" s="44"/>
      <c r="M153" s="223" t="s">
        <v>1</v>
      </c>
      <c r="N153" s="224" t="s">
        <v>41</v>
      </c>
      <c r="O153" s="91"/>
      <c r="P153" s="225">
        <f>O153*H153</f>
        <v>0</v>
      </c>
      <c r="Q153" s="225">
        <v>0</v>
      </c>
      <c r="R153" s="225">
        <f>Q153*H153</f>
        <v>0</v>
      </c>
      <c r="S153" s="225">
        <v>0</v>
      </c>
      <c r="T153" s="22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7" t="s">
        <v>135</v>
      </c>
      <c r="AT153" s="227" t="s">
        <v>130</v>
      </c>
      <c r="AU153" s="227" t="s">
        <v>84</v>
      </c>
      <c r="AY153" s="17" t="s">
        <v>129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7" t="s">
        <v>84</v>
      </c>
      <c r="BK153" s="228">
        <f>ROUND(I153*H153,2)</f>
        <v>0</v>
      </c>
      <c r="BL153" s="17" t="s">
        <v>135</v>
      </c>
      <c r="BM153" s="227" t="s">
        <v>431</v>
      </c>
    </row>
    <row r="154" spans="1:65" s="2" customFormat="1" ht="16.5" customHeight="1">
      <c r="A154" s="38"/>
      <c r="B154" s="39"/>
      <c r="C154" s="216" t="s">
        <v>288</v>
      </c>
      <c r="D154" s="216" t="s">
        <v>130</v>
      </c>
      <c r="E154" s="217" t="s">
        <v>524</v>
      </c>
      <c r="F154" s="218" t="s">
        <v>525</v>
      </c>
      <c r="G154" s="219" t="s">
        <v>526</v>
      </c>
      <c r="H154" s="220">
        <v>25.56</v>
      </c>
      <c r="I154" s="221"/>
      <c r="J154" s="222">
        <f>ROUND(I154*H154,2)</f>
        <v>0</v>
      </c>
      <c r="K154" s="218" t="s">
        <v>1</v>
      </c>
      <c r="L154" s="44"/>
      <c r="M154" s="223" t="s">
        <v>1</v>
      </c>
      <c r="N154" s="224" t="s">
        <v>41</v>
      </c>
      <c r="O154" s="91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7" t="s">
        <v>135</v>
      </c>
      <c r="AT154" s="227" t="s">
        <v>130</v>
      </c>
      <c r="AU154" s="227" t="s">
        <v>84</v>
      </c>
      <c r="AY154" s="17" t="s">
        <v>129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7" t="s">
        <v>84</v>
      </c>
      <c r="BK154" s="228">
        <f>ROUND(I154*H154,2)</f>
        <v>0</v>
      </c>
      <c r="BL154" s="17" t="s">
        <v>135</v>
      </c>
      <c r="BM154" s="227" t="s">
        <v>443</v>
      </c>
    </row>
    <row r="155" spans="1:65" s="2" customFormat="1" ht="16.5" customHeight="1">
      <c r="A155" s="38"/>
      <c r="B155" s="39"/>
      <c r="C155" s="216" t="s">
        <v>293</v>
      </c>
      <c r="D155" s="216" t="s">
        <v>130</v>
      </c>
      <c r="E155" s="217" t="s">
        <v>524</v>
      </c>
      <c r="F155" s="218" t="s">
        <v>525</v>
      </c>
      <c r="G155" s="219" t="s">
        <v>526</v>
      </c>
      <c r="H155" s="220">
        <v>14.2</v>
      </c>
      <c r="I155" s="221"/>
      <c r="J155" s="222">
        <f>ROUND(I155*H155,2)</f>
        <v>0</v>
      </c>
      <c r="K155" s="218" t="s">
        <v>1</v>
      </c>
      <c r="L155" s="44"/>
      <c r="M155" s="223" t="s">
        <v>1</v>
      </c>
      <c r="N155" s="224" t="s">
        <v>41</v>
      </c>
      <c r="O155" s="91"/>
      <c r="P155" s="225">
        <f>O155*H155</f>
        <v>0</v>
      </c>
      <c r="Q155" s="225">
        <v>0</v>
      </c>
      <c r="R155" s="225">
        <f>Q155*H155</f>
        <v>0</v>
      </c>
      <c r="S155" s="225">
        <v>0</v>
      </c>
      <c r="T155" s="22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7" t="s">
        <v>135</v>
      </c>
      <c r="AT155" s="227" t="s">
        <v>130</v>
      </c>
      <c r="AU155" s="227" t="s">
        <v>84</v>
      </c>
      <c r="AY155" s="17" t="s">
        <v>129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7" t="s">
        <v>84</v>
      </c>
      <c r="BK155" s="228">
        <f>ROUND(I155*H155,2)</f>
        <v>0</v>
      </c>
      <c r="BL155" s="17" t="s">
        <v>135</v>
      </c>
      <c r="BM155" s="227" t="s">
        <v>527</v>
      </c>
    </row>
    <row r="156" spans="1:65" s="2" customFormat="1" ht="16.5" customHeight="1">
      <c r="A156" s="38"/>
      <c r="B156" s="39"/>
      <c r="C156" s="216" t="s">
        <v>276</v>
      </c>
      <c r="D156" s="216" t="s">
        <v>130</v>
      </c>
      <c r="E156" s="217" t="s">
        <v>524</v>
      </c>
      <c r="F156" s="218" t="s">
        <v>525</v>
      </c>
      <c r="G156" s="219" t="s">
        <v>526</v>
      </c>
      <c r="H156" s="220">
        <v>18.46</v>
      </c>
      <c r="I156" s="221"/>
      <c r="J156" s="222">
        <f>ROUND(I156*H156,2)</f>
        <v>0</v>
      </c>
      <c r="K156" s="218" t="s">
        <v>1</v>
      </c>
      <c r="L156" s="44"/>
      <c r="M156" s="223" t="s">
        <v>1</v>
      </c>
      <c r="N156" s="224" t="s">
        <v>41</v>
      </c>
      <c r="O156" s="91"/>
      <c r="P156" s="225">
        <f>O156*H156</f>
        <v>0</v>
      </c>
      <c r="Q156" s="225">
        <v>0</v>
      </c>
      <c r="R156" s="225">
        <f>Q156*H156</f>
        <v>0</v>
      </c>
      <c r="S156" s="225">
        <v>0</v>
      </c>
      <c r="T156" s="22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7" t="s">
        <v>135</v>
      </c>
      <c r="AT156" s="227" t="s">
        <v>130</v>
      </c>
      <c r="AU156" s="227" t="s">
        <v>84</v>
      </c>
      <c r="AY156" s="17" t="s">
        <v>129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7" t="s">
        <v>84</v>
      </c>
      <c r="BK156" s="228">
        <f>ROUND(I156*H156,2)</f>
        <v>0</v>
      </c>
      <c r="BL156" s="17" t="s">
        <v>135</v>
      </c>
      <c r="BM156" s="227" t="s">
        <v>528</v>
      </c>
    </row>
    <row r="157" spans="1:65" s="2" customFormat="1" ht="16.5" customHeight="1">
      <c r="A157" s="38"/>
      <c r="B157" s="39"/>
      <c r="C157" s="216" t="s">
        <v>304</v>
      </c>
      <c r="D157" s="216" t="s">
        <v>130</v>
      </c>
      <c r="E157" s="217" t="s">
        <v>529</v>
      </c>
      <c r="F157" s="218" t="s">
        <v>530</v>
      </c>
      <c r="G157" s="219" t="s">
        <v>500</v>
      </c>
      <c r="H157" s="220">
        <v>4</v>
      </c>
      <c r="I157" s="221"/>
      <c r="J157" s="222">
        <f>ROUND(I157*H157,2)</f>
        <v>0</v>
      </c>
      <c r="K157" s="218" t="s">
        <v>1</v>
      </c>
      <c r="L157" s="44"/>
      <c r="M157" s="223" t="s">
        <v>1</v>
      </c>
      <c r="N157" s="224" t="s">
        <v>41</v>
      </c>
      <c r="O157" s="91"/>
      <c r="P157" s="225">
        <f>O157*H157</f>
        <v>0</v>
      </c>
      <c r="Q157" s="225">
        <v>0</v>
      </c>
      <c r="R157" s="225">
        <f>Q157*H157</f>
        <v>0</v>
      </c>
      <c r="S157" s="225">
        <v>0</v>
      </c>
      <c r="T157" s="22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7" t="s">
        <v>135</v>
      </c>
      <c r="AT157" s="227" t="s">
        <v>130</v>
      </c>
      <c r="AU157" s="227" t="s">
        <v>84</v>
      </c>
      <c r="AY157" s="17" t="s">
        <v>129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7" t="s">
        <v>84</v>
      </c>
      <c r="BK157" s="228">
        <f>ROUND(I157*H157,2)</f>
        <v>0</v>
      </c>
      <c r="BL157" s="17" t="s">
        <v>135</v>
      </c>
      <c r="BM157" s="227" t="s">
        <v>531</v>
      </c>
    </row>
    <row r="158" spans="1:65" s="2" customFormat="1" ht="16.5" customHeight="1">
      <c r="A158" s="38"/>
      <c r="B158" s="39"/>
      <c r="C158" s="216" t="s">
        <v>309</v>
      </c>
      <c r="D158" s="216" t="s">
        <v>130</v>
      </c>
      <c r="E158" s="217" t="s">
        <v>532</v>
      </c>
      <c r="F158" s="218" t="s">
        <v>533</v>
      </c>
      <c r="G158" s="219" t="s">
        <v>521</v>
      </c>
      <c r="H158" s="220">
        <v>1</v>
      </c>
      <c r="I158" s="221"/>
      <c r="J158" s="222">
        <f>ROUND(I158*H158,2)</f>
        <v>0</v>
      </c>
      <c r="K158" s="218" t="s">
        <v>1</v>
      </c>
      <c r="L158" s="44"/>
      <c r="M158" s="223" t="s">
        <v>1</v>
      </c>
      <c r="N158" s="224" t="s">
        <v>41</v>
      </c>
      <c r="O158" s="91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7" t="s">
        <v>135</v>
      </c>
      <c r="AT158" s="227" t="s">
        <v>130</v>
      </c>
      <c r="AU158" s="227" t="s">
        <v>84</v>
      </c>
      <c r="AY158" s="17" t="s">
        <v>129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7" t="s">
        <v>84</v>
      </c>
      <c r="BK158" s="228">
        <f>ROUND(I158*H158,2)</f>
        <v>0</v>
      </c>
      <c r="BL158" s="17" t="s">
        <v>135</v>
      </c>
      <c r="BM158" s="227" t="s">
        <v>534</v>
      </c>
    </row>
    <row r="159" spans="1:65" s="2" customFormat="1" ht="16.5" customHeight="1">
      <c r="A159" s="38"/>
      <c r="B159" s="39"/>
      <c r="C159" s="216" t="s">
        <v>315</v>
      </c>
      <c r="D159" s="216" t="s">
        <v>130</v>
      </c>
      <c r="E159" s="217" t="s">
        <v>535</v>
      </c>
      <c r="F159" s="218" t="s">
        <v>536</v>
      </c>
      <c r="G159" s="219" t="s">
        <v>139</v>
      </c>
      <c r="H159" s="220">
        <v>9</v>
      </c>
      <c r="I159" s="221"/>
      <c r="J159" s="222">
        <f>ROUND(I159*H159,2)</f>
        <v>0</v>
      </c>
      <c r="K159" s="218" t="s">
        <v>1</v>
      </c>
      <c r="L159" s="44"/>
      <c r="M159" s="223" t="s">
        <v>1</v>
      </c>
      <c r="N159" s="224" t="s">
        <v>41</v>
      </c>
      <c r="O159" s="91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7" t="s">
        <v>135</v>
      </c>
      <c r="AT159" s="227" t="s">
        <v>130</v>
      </c>
      <c r="AU159" s="227" t="s">
        <v>84</v>
      </c>
      <c r="AY159" s="17" t="s">
        <v>129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7" t="s">
        <v>84</v>
      </c>
      <c r="BK159" s="228">
        <f>ROUND(I159*H159,2)</f>
        <v>0</v>
      </c>
      <c r="BL159" s="17" t="s">
        <v>135</v>
      </c>
      <c r="BM159" s="227" t="s">
        <v>537</v>
      </c>
    </row>
    <row r="160" spans="1:65" s="2" customFormat="1" ht="16.5" customHeight="1">
      <c r="A160" s="38"/>
      <c r="B160" s="39"/>
      <c r="C160" s="216" t="s">
        <v>320</v>
      </c>
      <c r="D160" s="216" t="s">
        <v>130</v>
      </c>
      <c r="E160" s="217" t="s">
        <v>538</v>
      </c>
      <c r="F160" s="218" t="s">
        <v>539</v>
      </c>
      <c r="G160" s="219" t="s">
        <v>189</v>
      </c>
      <c r="H160" s="220">
        <v>6.18</v>
      </c>
      <c r="I160" s="221"/>
      <c r="J160" s="222">
        <f>ROUND(I160*H160,2)</f>
        <v>0</v>
      </c>
      <c r="K160" s="218" t="s">
        <v>1</v>
      </c>
      <c r="L160" s="44"/>
      <c r="M160" s="223" t="s">
        <v>1</v>
      </c>
      <c r="N160" s="224" t="s">
        <v>41</v>
      </c>
      <c r="O160" s="91"/>
      <c r="P160" s="225">
        <f>O160*H160</f>
        <v>0</v>
      </c>
      <c r="Q160" s="225">
        <v>0</v>
      </c>
      <c r="R160" s="225">
        <f>Q160*H160</f>
        <v>0</v>
      </c>
      <c r="S160" s="225">
        <v>0</v>
      </c>
      <c r="T160" s="22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7" t="s">
        <v>135</v>
      </c>
      <c r="AT160" s="227" t="s">
        <v>130</v>
      </c>
      <c r="AU160" s="227" t="s">
        <v>84</v>
      </c>
      <c r="AY160" s="17" t="s">
        <v>129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7" t="s">
        <v>84</v>
      </c>
      <c r="BK160" s="228">
        <f>ROUND(I160*H160,2)</f>
        <v>0</v>
      </c>
      <c r="BL160" s="17" t="s">
        <v>135</v>
      </c>
      <c r="BM160" s="227" t="s">
        <v>540</v>
      </c>
    </row>
    <row r="161" spans="1:63" s="12" customFormat="1" ht="25.9" customHeight="1">
      <c r="A161" s="12"/>
      <c r="B161" s="202"/>
      <c r="C161" s="203"/>
      <c r="D161" s="204" t="s">
        <v>75</v>
      </c>
      <c r="E161" s="205" t="s">
        <v>541</v>
      </c>
      <c r="F161" s="205" t="s">
        <v>542</v>
      </c>
      <c r="G161" s="203"/>
      <c r="H161" s="203"/>
      <c r="I161" s="206"/>
      <c r="J161" s="207">
        <f>BK161</f>
        <v>0</v>
      </c>
      <c r="K161" s="203"/>
      <c r="L161" s="208"/>
      <c r="M161" s="209"/>
      <c r="N161" s="210"/>
      <c r="O161" s="210"/>
      <c r="P161" s="211">
        <f>SUM(P162:P163)</f>
        <v>0</v>
      </c>
      <c r="Q161" s="210"/>
      <c r="R161" s="211">
        <f>SUM(R162:R163)</f>
        <v>0</v>
      </c>
      <c r="S161" s="210"/>
      <c r="T161" s="212">
        <f>SUM(T162:T163)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3" t="s">
        <v>84</v>
      </c>
      <c r="AT161" s="214" t="s">
        <v>75</v>
      </c>
      <c r="AU161" s="214" t="s">
        <v>76</v>
      </c>
      <c r="AY161" s="213" t="s">
        <v>129</v>
      </c>
      <c r="BK161" s="215">
        <f>SUM(BK162:BK163)</f>
        <v>0</v>
      </c>
    </row>
    <row r="162" spans="1:65" s="2" customFormat="1" ht="16.5" customHeight="1">
      <c r="A162" s="38"/>
      <c r="B162" s="39"/>
      <c r="C162" s="216" t="s">
        <v>324</v>
      </c>
      <c r="D162" s="216" t="s">
        <v>130</v>
      </c>
      <c r="E162" s="217" t="s">
        <v>543</v>
      </c>
      <c r="F162" s="218" t="s">
        <v>544</v>
      </c>
      <c r="G162" s="219" t="s">
        <v>545</v>
      </c>
      <c r="H162" s="220">
        <v>15</v>
      </c>
      <c r="I162" s="221"/>
      <c r="J162" s="222">
        <f>ROUND(I162*H162,2)</f>
        <v>0</v>
      </c>
      <c r="K162" s="218" t="s">
        <v>1</v>
      </c>
      <c r="L162" s="44"/>
      <c r="M162" s="223" t="s">
        <v>1</v>
      </c>
      <c r="N162" s="224" t="s">
        <v>41</v>
      </c>
      <c r="O162" s="91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7" t="s">
        <v>135</v>
      </c>
      <c r="AT162" s="227" t="s">
        <v>130</v>
      </c>
      <c r="AU162" s="227" t="s">
        <v>84</v>
      </c>
      <c r="AY162" s="17" t="s">
        <v>129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7" t="s">
        <v>84</v>
      </c>
      <c r="BK162" s="228">
        <f>ROUND(I162*H162,2)</f>
        <v>0</v>
      </c>
      <c r="BL162" s="17" t="s">
        <v>135</v>
      </c>
      <c r="BM162" s="227" t="s">
        <v>546</v>
      </c>
    </row>
    <row r="163" spans="1:65" s="2" customFormat="1" ht="16.5" customHeight="1">
      <c r="A163" s="38"/>
      <c r="B163" s="39"/>
      <c r="C163" s="216" t="s">
        <v>329</v>
      </c>
      <c r="D163" s="216" t="s">
        <v>130</v>
      </c>
      <c r="E163" s="217" t="s">
        <v>547</v>
      </c>
      <c r="F163" s="218" t="s">
        <v>548</v>
      </c>
      <c r="G163" s="219" t="s">
        <v>545</v>
      </c>
      <c r="H163" s="220">
        <v>24</v>
      </c>
      <c r="I163" s="221"/>
      <c r="J163" s="222">
        <f>ROUND(I163*H163,2)</f>
        <v>0</v>
      </c>
      <c r="K163" s="218" t="s">
        <v>1</v>
      </c>
      <c r="L163" s="44"/>
      <c r="M163" s="223" t="s">
        <v>1</v>
      </c>
      <c r="N163" s="224" t="s">
        <v>41</v>
      </c>
      <c r="O163" s="91"/>
      <c r="P163" s="225">
        <f>O163*H163</f>
        <v>0</v>
      </c>
      <c r="Q163" s="225">
        <v>0</v>
      </c>
      <c r="R163" s="225">
        <f>Q163*H163</f>
        <v>0</v>
      </c>
      <c r="S163" s="225">
        <v>0</v>
      </c>
      <c r="T163" s="22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7" t="s">
        <v>135</v>
      </c>
      <c r="AT163" s="227" t="s">
        <v>130</v>
      </c>
      <c r="AU163" s="227" t="s">
        <v>84</v>
      </c>
      <c r="AY163" s="17" t="s">
        <v>129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7" t="s">
        <v>84</v>
      </c>
      <c r="BK163" s="228">
        <f>ROUND(I163*H163,2)</f>
        <v>0</v>
      </c>
      <c r="BL163" s="17" t="s">
        <v>135</v>
      </c>
      <c r="BM163" s="227" t="s">
        <v>549</v>
      </c>
    </row>
    <row r="164" spans="1:63" s="12" customFormat="1" ht="25.9" customHeight="1">
      <c r="A164" s="12"/>
      <c r="B164" s="202"/>
      <c r="C164" s="203"/>
      <c r="D164" s="204" t="s">
        <v>75</v>
      </c>
      <c r="E164" s="205" t="s">
        <v>550</v>
      </c>
      <c r="F164" s="205" t="s">
        <v>542</v>
      </c>
      <c r="G164" s="203"/>
      <c r="H164" s="203"/>
      <c r="I164" s="206"/>
      <c r="J164" s="207">
        <f>BK164</f>
        <v>0</v>
      </c>
      <c r="K164" s="203"/>
      <c r="L164" s="208"/>
      <c r="M164" s="209"/>
      <c r="N164" s="210"/>
      <c r="O164" s="210"/>
      <c r="P164" s="211">
        <f>SUM(P165:P167)</f>
        <v>0</v>
      </c>
      <c r="Q164" s="210"/>
      <c r="R164" s="211">
        <f>SUM(R165:R167)</f>
        <v>0</v>
      </c>
      <c r="S164" s="210"/>
      <c r="T164" s="212">
        <f>SUM(T165:T167)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3" t="s">
        <v>84</v>
      </c>
      <c r="AT164" s="214" t="s">
        <v>75</v>
      </c>
      <c r="AU164" s="214" t="s">
        <v>76</v>
      </c>
      <c r="AY164" s="213" t="s">
        <v>129</v>
      </c>
      <c r="BK164" s="215">
        <f>SUM(BK165:BK167)</f>
        <v>0</v>
      </c>
    </row>
    <row r="165" spans="1:65" s="2" customFormat="1" ht="16.5" customHeight="1">
      <c r="A165" s="38"/>
      <c r="B165" s="39"/>
      <c r="C165" s="216" t="s">
        <v>333</v>
      </c>
      <c r="D165" s="216" t="s">
        <v>130</v>
      </c>
      <c r="E165" s="217" t="s">
        <v>551</v>
      </c>
      <c r="F165" s="218" t="s">
        <v>552</v>
      </c>
      <c r="G165" s="219" t="s">
        <v>217</v>
      </c>
      <c r="H165" s="220">
        <v>1</v>
      </c>
      <c r="I165" s="221"/>
      <c r="J165" s="222">
        <f>ROUND(I165*H165,2)</f>
        <v>0</v>
      </c>
      <c r="K165" s="218" t="s">
        <v>1</v>
      </c>
      <c r="L165" s="44"/>
      <c r="M165" s="223" t="s">
        <v>1</v>
      </c>
      <c r="N165" s="224" t="s">
        <v>41</v>
      </c>
      <c r="O165" s="91"/>
      <c r="P165" s="225">
        <f>O165*H165</f>
        <v>0</v>
      </c>
      <c r="Q165" s="225">
        <v>0</v>
      </c>
      <c r="R165" s="225">
        <f>Q165*H165</f>
        <v>0</v>
      </c>
      <c r="S165" s="225">
        <v>0</v>
      </c>
      <c r="T165" s="22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7" t="s">
        <v>135</v>
      </c>
      <c r="AT165" s="227" t="s">
        <v>130</v>
      </c>
      <c r="AU165" s="227" t="s">
        <v>84</v>
      </c>
      <c r="AY165" s="17" t="s">
        <v>129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7" t="s">
        <v>84</v>
      </c>
      <c r="BK165" s="228">
        <f>ROUND(I165*H165,2)</f>
        <v>0</v>
      </c>
      <c r="BL165" s="17" t="s">
        <v>135</v>
      </c>
      <c r="BM165" s="227" t="s">
        <v>553</v>
      </c>
    </row>
    <row r="166" spans="1:65" s="2" customFormat="1" ht="16.5" customHeight="1">
      <c r="A166" s="38"/>
      <c r="B166" s="39"/>
      <c r="C166" s="216" t="s">
        <v>338</v>
      </c>
      <c r="D166" s="216" t="s">
        <v>130</v>
      </c>
      <c r="E166" s="217" t="s">
        <v>554</v>
      </c>
      <c r="F166" s="218" t="s">
        <v>555</v>
      </c>
      <c r="G166" s="219" t="s">
        <v>217</v>
      </c>
      <c r="H166" s="220">
        <v>1</v>
      </c>
      <c r="I166" s="221"/>
      <c r="J166" s="222">
        <f>ROUND(I166*H166,2)</f>
        <v>0</v>
      </c>
      <c r="K166" s="218" t="s">
        <v>1</v>
      </c>
      <c r="L166" s="44"/>
      <c r="M166" s="223" t="s">
        <v>1</v>
      </c>
      <c r="N166" s="224" t="s">
        <v>41</v>
      </c>
      <c r="O166" s="91"/>
      <c r="P166" s="225">
        <f>O166*H166</f>
        <v>0</v>
      </c>
      <c r="Q166" s="225">
        <v>0</v>
      </c>
      <c r="R166" s="225">
        <f>Q166*H166</f>
        <v>0</v>
      </c>
      <c r="S166" s="225">
        <v>0</v>
      </c>
      <c r="T166" s="22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7" t="s">
        <v>135</v>
      </c>
      <c r="AT166" s="227" t="s">
        <v>130</v>
      </c>
      <c r="AU166" s="227" t="s">
        <v>84</v>
      </c>
      <c r="AY166" s="17" t="s">
        <v>129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7" t="s">
        <v>84</v>
      </c>
      <c r="BK166" s="228">
        <f>ROUND(I166*H166,2)</f>
        <v>0</v>
      </c>
      <c r="BL166" s="17" t="s">
        <v>135</v>
      </c>
      <c r="BM166" s="227" t="s">
        <v>556</v>
      </c>
    </row>
    <row r="167" spans="1:65" s="2" customFormat="1" ht="16.5" customHeight="1">
      <c r="A167" s="38"/>
      <c r="B167" s="39"/>
      <c r="C167" s="216" t="s">
        <v>342</v>
      </c>
      <c r="D167" s="216" t="s">
        <v>130</v>
      </c>
      <c r="E167" s="217" t="s">
        <v>557</v>
      </c>
      <c r="F167" s="218" t="s">
        <v>558</v>
      </c>
      <c r="G167" s="219" t="s">
        <v>217</v>
      </c>
      <c r="H167" s="220">
        <v>1</v>
      </c>
      <c r="I167" s="221"/>
      <c r="J167" s="222">
        <f>ROUND(I167*H167,2)</f>
        <v>0</v>
      </c>
      <c r="K167" s="218" t="s">
        <v>1</v>
      </c>
      <c r="L167" s="44"/>
      <c r="M167" s="282" t="s">
        <v>1</v>
      </c>
      <c r="N167" s="283" t="s">
        <v>41</v>
      </c>
      <c r="O167" s="284"/>
      <c r="P167" s="285">
        <f>O167*H167</f>
        <v>0</v>
      </c>
      <c r="Q167" s="285">
        <v>0</v>
      </c>
      <c r="R167" s="285">
        <f>Q167*H167</f>
        <v>0</v>
      </c>
      <c r="S167" s="285">
        <v>0</v>
      </c>
      <c r="T167" s="286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7" t="s">
        <v>135</v>
      </c>
      <c r="AT167" s="227" t="s">
        <v>130</v>
      </c>
      <c r="AU167" s="227" t="s">
        <v>84</v>
      </c>
      <c r="AY167" s="17" t="s">
        <v>129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7" t="s">
        <v>84</v>
      </c>
      <c r="BK167" s="228">
        <f>ROUND(I167*H167,2)</f>
        <v>0</v>
      </c>
      <c r="BL167" s="17" t="s">
        <v>135</v>
      </c>
      <c r="BM167" s="227" t="s">
        <v>559</v>
      </c>
    </row>
    <row r="168" spans="1:31" s="2" customFormat="1" ht="6.95" customHeight="1">
      <c r="A168" s="38"/>
      <c r="B168" s="66"/>
      <c r="C168" s="67"/>
      <c r="D168" s="67"/>
      <c r="E168" s="67"/>
      <c r="F168" s="67"/>
      <c r="G168" s="67"/>
      <c r="H168" s="67"/>
      <c r="I168" s="67"/>
      <c r="J168" s="67"/>
      <c r="K168" s="67"/>
      <c r="L168" s="44"/>
      <c r="M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</row>
  </sheetData>
  <sheetProtection password="CC35" sheet="1" objects="1" scenarios="1" formatColumns="0" formatRows="0" autoFilter="0"/>
  <autoFilter ref="C120:K167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86</v>
      </c>
    </row>
    <row r="4" spans="2:46" s="1" customFormat="1" ht="24.95" customHeight="1">
      <c r="B4" s="20"/>
      <c r="D4" s="138" t="s">
        <v>93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Zateplení střechy pavilonu U2 - ZŠ Ostravská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94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560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9. 2. 2024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27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36</v>
      </c>
      <c r="E30" s="38"/>
      <c r="F30" s="38"/>
      <c r="G30" s="38"/>
      <c r="H30" s="38"/>
      <c r="I30" s="38"/>
      <c r="J30" s="151">
        <f>ROUND(J118,2)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38</v>
      </c>
      <c r="G32" s="38"/>
      <c r="H32" s="38"/>
      <c r="I32" s="152" t="s">
        <v>37</v>
      </c>
      <c r="J32" s="152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40</v>
      </c>
      <c r="E33" s="140" t="s">
        <v>41</v>
      </c>
      <c r="F33" s="154">
        <f>ROUND((SUM(BE118:BE134)),2)</f>
        <v>0</v>
      </c>
      <c r="G33" s="38"/>
      <c r="H33" s="38"/>
      <c r="I33" s="155">
        <v>0.21</v>
      </c>
      <c r="J33" s="154">
        <f>ROUND(((SUM(BE118:BE134))*I33),2)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42</v>
      </c>
      <c r="F34" s="154">
        <f>ROUND((SUM(BF118:BF134)),2)</f>
        <v>0</v>
      </c>
      <c r="G34" s="38"/>
      <c r="H34" s="38"/>
      <c r="I34" s="155">
        <v>0.15</v>
      </c>
      <c r="J34" s="154">
        <f>ROUND(((SUM(BF118:BF134))*I34),2)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43</v>
      </c>
      <c r="F35" s="154">
        <f>ROUND((SUM(BG118:BG134)),2)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44</v>
      </c>
      <c r="F36" s="154">
        <f>ROUND((SUM(BH118:BH134)),2)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45</v>
      </c>
      <c r="F37" s="154">
        <f>ROUND((SUM(BI118:BI134)),2)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Zateplení střechy pavilonu U2 - ZŠ Ostravská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94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003 - Ostatní a vedlejší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Český Těšín</v>
      </c>
      <c r="G89" s="40"/>
      <c r="H89" s="40"/>
      <c r="I89" s="32" t="s">
        <v>22</v>
      </c>
      <c r="J89" s="79" t="str">
        <f>IF(J12="","",J12)</f>
        <v>9. 2. 2024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Český Těšín</v>
      </c>
      <c r="G91" s="40"/>
      <c r="H91" s="40"/>
      <c r="I91" s="32" t="s">
        <v>30</v>
      </c>
      <c r="J91" s="36" t="str">
        <f>E21</f>
        <v>ATRIS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Barbora Kyšková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97</v>
      </c>
      <c r="D94" s="176"/>
      <c r="E94" s="176"/>
      <c r="F94" s="176"/>
      <c r="G94" s="176"/>
      <c r="H94" s="176"/>
      <c r="I94" s="176"/>
      <c r="J94" s="177" t="s">
        <v>98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99</v>
      </c>
      <c r="D96" s="40"/>
      <c r="E96" s="40"/>
      <c r="F96" s="40"/>
      <c r="G96" s="40"/>
      <c r="H96" s="40"/>
      <c r="I96" s="40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100</v>
      </c>
    </row>
    <row r="97" spans="1:31" s="9" customFormat="1" ht="24.95" customHeight="1">
      <c r="A97" s="9"/>
      <c r="B97" s="179"/>
      <c r="C97" s="180"/>
      <c r="D97" s="181" t="s">
        <v>561</v>
      </c>
      <c r="E97" s="182"/>
      <c r="F97" s="182"/>
      <c r="G97" s="182"/>
      <c r="H97" s="182"/>
      <c r="I97" s="182"/>
      <c r="J97" s="183">
        <f>J119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562</v>
      </c>
      <c r="E98" s="188"/>
      <c r="F98" s="188"/>
      <c r="G98" s="188"/>
      <c r="H98" s="188"/>
      <c r="I98" s="188"/>
      <c r="J98" s="189">
        <f>J120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114</v>
      </c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74" t="str">
        <f>E7</f>
        <v>Zateplení střechy pavilonu U2 - ZŠ Ostravská</v>
      </c>
      <c r="F108" s="32"/>
      <c r="G108" s="32"/>
      <c r="H108" s="32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94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>003 - Ostatní a vedlejší náklady</v>
      </c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>Český Těšín</v>
      </c>
      <c r="G112" s="40"/>
      <c r="H112" s="40"/>
      <c r="I112" s="32" t="s">
        <v>22</v>
      </c>
      <c r="J112" s="79" t="str">
        <f>IF(J12="","",J12)</f>
        <v>9. 2. 2024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24</v>
      </c>
      <c r="D114" s="40"/>
      <c r="E114" s="40"/>
      <c r="F114" s="27" t="str">
        <f>E15</f>
        <v>Město Český Těšín</v>
      </c>
      <c r="G114" s="40"/>
      <c r="H114" s="40"/>
      <c r="I114" s="32" t="s">
        <v>30</v>
      </c>
      <c r="J114" s="36" t="str">
        <f>E21</f>
        <v>ATRIS s.r.o.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28</v>
      </c>
      <c r="D115" s="40"/>
      <c r="E115" s="40"/>
      <c r="F115" s="27" t="str">
        <f>IF(E18="","",E18)</f>
        <v>Vyplň údaj</v>
      </c>
      <c r="G115" s="40"/>
      <c r="H115" s="40"/>
      <c r="I115" s="32" t="s">
        <v>33</v>
      </c>
      <c r="J115" s="36" t="str">
        <f>E24</f>
        <v>Barbora Kyšková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191"/>
      <c r="B117" s="192"/>
      <c r="C117" s="193" t="s">
        <v>115</v>
      </c>
      <c r="D117" s="194" t="s">
        <v>61</v>
      </c>
      <c r="E117" s="194" t="s">
        <v>57</v>
      </c>
      <c r="F117" s="194" t="s">
        <v>58</v>
      </c>
      <c r="G117" s="194" t="s">
        <v>116</v>
      </c>
      <c r="H117" s="194" t="s">
        <v>117</v>
      </c>
      <c r="I117" s="194" t="s">
        <v>118</v>
      </c>
      <c r="J117" s="194" t="s">
        <v>98</v>
      </c>
      <c r="K117" s="195" t="s">
        <v>119</v>
      </c>
      <c r="L117" s="196"/>
      <c r="M117" s="100" t="s">
        <v>1</v>
      </c>
      <c r="N117" s="101" t="s">
        <v>40</v>
      </c>
      <c r="O117" s="101" t="s">
        <v>120</v>
      </c>
      <c r="P117" s="101" t="s">
        <v>121</v>
      </c>
      <c r="Q117" s="101" t="s">
        <v>122</v>
      </c>
      <c r="R117" s="101" t="s">
        <v>123</v>
      </c>
      <c r="S117" s="101" t="s">
        <v>124</v>
      </c>
      <c r="T117" s="102" t="s">
        <v>125</v>
      </c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</row>
    <row r="118" spans="1:63" s="2" customFormat="1" ht="22.8" customHeight="1">
      <c r="A118" s="38"/>
      <c r="B118" s="39"/>
      <c r="C118" s="107" t="s">
        <v>126</v>
      </c>
      <c r="D118" s="40"/>
      <c r="E118" s="40"/>
      <c r="F118" s="40"/>
      <c r="G118" s="40"/>
      <c r="H118" s="40"/>
      <c r="I118" s="40"/>
      <c r="J118" s="197">
        <f>BK118</f>
        <v>0</v>
      </c>
      <c r="K118" s="40"/>
      <c r="L118" s="44"/>
      <c r="M118" s="103"/>
      <c r="N118" s="198"/>
      <c r="O118" s="104"/>
      <c r="P118" s="199">
        <f>P119</f>
        <v>0</v>
      </c>
      <c r="Q118" s="104"/>
      <c r="R118" s="199">
        <f>R119</f>
        <v>0</v>
      </c>
      <c r="S118" s="104"/>
      <c r="T118" s="200">
        <f>T119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75</v>
      </c>
      <c r="AU118" s="17" t="s">
        <v>100</v>
      </c>
      <c r="BK118" s="201">
        <f>BK119</f>
        <v>0</v>
      </c>
    </row>
    <row r="119" spans="1:63" s="12" customFormat="1" ht="25.9" customHeight="1">
      <c r="A119" s="12"/>
      <c r="B119" s="202"/>
      <c r="C119" s="203"/>
      <c r="D119" s="204" t="s">
        <v>75</v>
      </c>
      <c r="E119" s="205" t="s">
        <v>563</v>
      </c>
      <c r="F119" s="205" t="s">
        <v>563</v>
      </c>
      <c r="G119" s="203"/>
      <c r="H119" s="203"/>
      <c r="I119" s="206"/>
      <c r="J119" s="207">
        <f>BK119</f>
        <v>0</v>
      </c>
      <c r="K119" s="203"/>
      <c r="L119" s="208"/>
      <c r="M119" s="209"/>
      <c r="N119" s="210"/>
      <c r="O119" s="210"/>
      <c r="P119" s="211">
        <f>P120</f>
        <v>0</v>
      </c>
      <c r="Q119" s="210"/>
      <c r="R119" s="211">
        <f>R120</f>
        <v>0</v>
      </c>
      <c r="S119" s="210"/>
      <c r="T119" s="212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3" t="s">
        <v>153</v>
      </c>
      <c r="AT119" s="214" t="s">
        <v>75</v>
      </c>
      <c r="AU119" s="214" t="s">
        <v>76</v>
      </c>
      <c r="AY119" s="213" t="s">
        <v>129</v>
      </c>
      <c r="BK119" s="215">
        <f>BK120</f>
        <v>0</v>
      </c>
    </row>
    <row r="120" spans="1:63" s="12" customFormat="1" ht="22.8" customHeight="1">
      <c r="A120" s="12"/>
      <c r="B120" s="202"/>
      <c r="C120" s="203"/>
      <c r="D120" s="204" t="s">
        <v>75</v>
      </c>
      <c r="E120" s="251" t="s">
        <v>564</v>
      </c>
      <c r="F120" s="251" t="s">
        <v>565</v>
      </c>
      <c r="G120" s="203"/>
      <c r="H120" s="203"/>
      <c r="I120" s="206"/>
      <c r="J120" s="252">
        <f>BK120</f>
        <v>0</v>
      </c>
      <c r="K120" s="203"/>
      <c r="L120" s="208"/>
      <c r="M120" s="209"/>
      <c r="N120" s="210"/>
      <c r="O120" s="210"/>
      <c r="P120" s="211">
        <f>SUM(P121:P134)</f>
        <v>0</v>
      </c>
      <c r="Q120" s="210"/>
      <c r="R120" s="211">
        <f>SUM(R121:R134)</f>
        <v>0</v>
      </c>
      <c r="S120" s="210"/>
      <c r="T120" s="212">
        <f>SUM(T121:T134)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3" t="s">
        <v>153</v>
      </c>
      <c r="AT120" s="214" t="s">
        <v>75</v>
      </c>
      <c r="AU120" s="214" t="s">
        <v>84</v>
      </c>
      <c r="AY120" s="213" t="s">
        <v>129</v>
      </c>
      <c r="BK120" s="215">
        <f>SUM(BK121:BK134)</f>
        <v>0</v>
      </c>
    </row>
    <row r="121" spans="1:65" s="2" customFormat="1" ht="16.5" customHeight="1">
      <c r="A121" s="38"/>
      <c r="B121" s="39"/>
      <c r="C121" s="216" t="s">
        <v>84</v>
      </c>
      <c r="D121" s="216" t="s">
        <v>130</v>
      </c>
      <c r="E121" s="217" t="s">
        <v>566</v>
      </c>
      <c r="F121" s="218" t="s">
        <v>567</v>
      </c>
      <c r="G121" s="219" t="s">
        <v>217</v>
      </c>
      <c r="H121" s="220">
        <v>1</v>
      </c>
      <c r="I121" s="221"/>
      <c r="J121" s="222">
        <f>ROUND(I121*H121,2)</f>
        <v>0</v>
      </c>
      <c r="K121" s="218" t="s">
        <v>1</v>
      </c>
      <c r="L121" s="44"/>
      <c r="M121" s="223" t="s">
        <v>1</v>
      </c>
      <c r="N121" s="224" t="s">
        <v>41</v>
      </c>
      <c r="O121" s="91"/>
      <c r="P121" s="225">
        <f>O121*H121</f>
        <v>0</v>
      </c>
      <c r="Q121" s="225">
        <v>0</v>
      </c>
      <c r="R121" s="225">
        <f>Q121*H121</f>
        <v>0</v>
      </c>
      <c r="S121" s="225">
        <v>0</v>
      </c>
      <c r="T121" s="226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7" t="s">
        <v>135</v>
      </c>
      <c r="AT121" s="227" t="s">
        <v>130</v>
      </c>
      <c r="AU121" s="227" t="s">
        <v>86</v>
      </c>
      <c r="AY121" s="17" t="s">
        <v>129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7" t="s">
        <v>84</v>
      </c>
      <c r="BK121" s="228">
        <f>ROUND(I121*H121,2)</f>
        <v>0</v>
      </c>
      <c r="BL121" s="17" t="s">
        <v>135</v>
      </c>
      <c r="BM121" s="227" t="s">
        <v>568</v>
      </c>
    </row>
    <row r="122" spans="1:47" s="2" customFormat="1" ht="12">
      <c r="A122" s="38"/>
      <c r="B122" s="39"/>
      <c r="C122" s="40"/>
      <c r="D122" s="231" t="s">
        <v>203</v>
      </c>
      <c r="E122" s="40"/>
      <c r="F122" s="253" t="s">
        <v>569</v>
      </c>
      <c r="G122" s="40"/>
      <c r="H122" s="40"/>
      <c r="I122" s="254"/>
      <c r="J122" s="40"/>
      <c r="K122" s="40"/>
      <c r="L122" s="44"/>
      <c r="M122" s="255"/>
      <c r="N122" s="256"/>
      <c r="O122" s="91"/>
      <c r="P122" s="91"/>
      <c r="Q122" s="91"/>
      <c r="R122" s="91"/>
      <c r="S122" s="91"/>
      <c r="T122" s="92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203</v>
      </c>
      <c r="AU122" s="17" t="s">
        <v>86</v>
      </c>
    </row>
    <row r="123" spans="1:65" s="2" customFormat="1" ht="24.15" customHeight="1">
      <c r="A123" s="38"/>
      <c r="B123" s="39"/>
      <c r="C123" s="216" t="s">
        <v>145</v>
      </c>
      <c r="D123" s="216" t="s">
        <v>130</v>
      </c>
      <c r="E123" s="217" t="s">
        <v>570</v>
      </c>
      <c r="F123" s="218" t="s">
        <v>571</v>
      </c>
      <c r="G123" s="219" t="s">
        <v>217</v>
      </c>
      <c r="H123" s="220">
        <v>1</v>
      </c>
      <c r="I123" s="221"/>
      <c r="J123" s="222">
        <f>ROUND(I123*H123,2)</f>
        <v>0</v>
      </c>
      <c r="K123" s="218" t="s">
        <v>1</v>
      </c>
      <c r="L123" s="44"/>
      <c r="M123" s="223" t="s">
        <v>1</v>
      </c>
      <c r="N123" s="224" t="s">
        <v>41</v>
      </c>
      <c r="O123" s="91"/>
      <c r="P123" s="225">
        <f>O123*H123</f>
        <v>0</v>
      </c>
      <c r="Q123" s="225">
        <v>0</v>
      </c>
      <c r="R123" s="225">
        <f>Q123*H123</f>
        <v>0</v>
      </c>
      <c r="S123" s="225">
        <v>0</v>
      </c>
      <c r="T123" s="226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7" t="s">
        <v>135</v>
      </c>
      <c r="AT123" s="227" t="s">
        <v>130</v>
      </c>
      <c r="AU123" s="227" t="s">
        <v>86</v>
      </c>
      <c r="AY123" s="17" t="s">
        <v>129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7" t="s">
        <v>84</v>
      </c>
      <c r="BK123" s="228">
        <f>ROUND(I123*H123,2)</f>
        <v>0</v>
      </c>
      <c r="BL123" s="17" t="s">
        <v>135</v>
      </c>
      <c r="BM123" s="227" t="s">
        <v>572</v>
      </c>
    </row>
    <row r="124" spans="1:47" s="2" customFormat="1" ht="12">
      <c r="A124" s="38"/>
      <c r="B124" s="39"/>
      <c r="C124" s="40"/>
      <c r="D124" s="231" t="s">
        <v>203</v>
      </c>
      <c r="E124" s="40"/>
      <c r="F124" s="253" t="s">
        <v>573</v>
      </c>
      <c r="G124" s="40"/>
      <c r="H124" s="40"/>
      <c r="I124" s="254"/>
      <c r="J124" s="40"/>
      <c r="K124" s="40"/>
      <c r="L124" s="44"/>
      <c r="M124" s="255"/>
      <c r="N124" s="256"/>
      <c r="O124" s="91"/>
      <c r="P124" s="91"/>
      <c r="Q124" s="91"/>
      <c r="R124" s="91"/>
      <c r="S124" s="91"/>
      <c r="T124" s="92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203</v>
      </c>
      <c r="AU124" s="17" t="s">
        <v>86</v>
      </c>
    </row>
    <row r="125" spans="1:65" s="2" customFormat="1" ht="24.15" customHeight="1">
      <c r="A125" s="38"/>
      <c r="B125" s="39"/>
      <c r="C125" s="216" t="s">
        <v>135</v>
      </c>
      <c r="D125" s="216" t="s">
        <v>130</v>
      </c>
      <c r="E125" s="217" t="s">
        <v>574</v>
      </c>
      <c r="F125" s="218" t="s">
        <v>575</v>
      </c>
      <c r="G125" s="219" t="s">
        <v>217</v>
      </c>
      <c r="H125" s="220">
        <v>1</v>
      </c>
      <c r="I125" s="221"/>
      <c r="J125" s="222">
        <f>ROUND(I125*H125,2)</f>
        <v>0</v>
      </c>
      <c r="K125" s="218" t="s">
        <v>1</v>
      </c>
      <c r="L125" s="44"/>
      <c r="M125" s="223" t="s">
        <v>1</v>
      </c>
      <c r="N125" s="224" t="s">
        <v>41</v>
      </c>
      <c r="O125" s="91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7" t="s">
        <v>135</v>
      </c>
      <c r="AT125" s="227" t="s">
        <v>130</v>
      </c>
      <c r="AU125" s="227" t="s">
        <v>86</v>
      </c>
      <c r="AY125" s="17" t="s">
        <v>129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7" t="s">
        <v>84</v>
      </c>
      <c r="BK125" s="228">
        <f>ROUND(I125*H125,2)</f>
        <v>0</v>
      </c>
      <c r="BL125" s="17" t="s">
        <v>135</v>
      </c>
      <c r="BM125" s="227" t="s">
        <v>576</v>
      </c>
    </row>
    <row r="126" spans="1:65" s="2" customFormat="1" ht="24.15" customHeight="1">
      <c r="A126" s="38"/>
      <c r="B126" s="39"/>
      <c r="C126" s="216" t="s">
        <v>153</v>
      </c>
      <c r="D126" s="216" t="s">
        <v>130</v>
      </c>
      <c r="E126" s="217" t="s">
        <v>577</v>
      </c>
      <c r="F126" s="218" t="s">
        <v>578</v>
      </c>
      <c r="G126" s="219" t="s">
        <v>217</v>
      </c>
      <c r="H126" s="220">
        <v>1</v>
      </c>
      <c r="I126" s="221"/>
      <c r="J126" s="222">
        <f>ROUND(I126*H126,2)</f>
        <v>0</v>
      </c>
      <c r="K126" s="218" t="s">
        <v>1</v>
      </c>
      <c r="L126" s="44"/>
      <c r="M126" s="223" t="s">
        <v>1</v>
      </c>
      <c r="N126" s="224" t="s">
        <v>41</v>
      </c>
      <c r="O126" s="91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7" t="s">
        <v>135</v>
      </c>
      <c r="AT126" s="227" t="s">
        <v>130</v>
      </c>
      <c r="AU126" s="227" t="s">
        <v>86</v>
      </c>
      <c r="AY126" s="17" t="s">
        <v>129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7" t="s">
        <v>84</v>
      </c>
      <c r="BK126" s="228">
        <f>ROUND(I126*H126,2)</f>
        <v>0</v>
      </c>
      <c r="BL126" s="17" t="s">
        <v>135</v>
      </c>
      <c r="BM126" s="227" t="s">
        <v>579</v>
      </c>
    </row>
    <row r="127" spans="1:65" s="2" customFormat="1" ht="16.5" customHeight="1">
      <c r="A127" s="38"/>
      <c r="B127" s="39"/>
      <c r="C127" s="216" t="s">
        <v>159</v>
      </c>
      <c r="D127" s="216" t="s">
        <v>130</v>
      </c>
      <c r="E127" s="217" t="s">
        <v>580</v>
      </c>
      <c r="F127" s="218" t="s">
        <v>581</v>
      </c>
      <c r="G127" s="219" t="s">
        <v>217</v>
      </c>
      <c r="H127" s="220">
        <v>1</v>
      </c>
      <c r="I127" s="221"/>
      <c r="J127" s="222">
        <f>ROUND(I127*H127,2)</f>
        <v>0</v>
      </c>
      <c r="K127" s="218" t="s">
        <v>1</v>
      </c>
      <c r="L127" s="44"/>
      <c r="M127" s="223" t="s">
        <v>1</v>
      </c>
      <c r="N127" s="224" t="s">
        <v>41</v>
      </c>
      <c r="O127" s="91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7" t="s">
        <v>135</v>
      </c>
      <c r="AT127" s="227" t="s">
        <v>130</v>
      </c>
      <c r="AU127" s="227" t="s">
        <v>86</v>
      </c>
      <c r="AY127" s="17" t="s">
        <v>129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7" t="s">
        <v>84</v>
      </c>
      <c r="BK127" s="228">
        <f>ROUND(I127*H127,2)</f>
        <v>0</v>
      </c>
      <c r="BL127" s="17" t="s">
        <v>135</v>
      </c>
      <c r="BM127" s="227" t="s">
        <v>582</v>
      </c>
    </row>
    <row r="128" spans="1:47" s="2" customFormat="1" ht="12">
      <c r="A128" s="38"/>
      <c r="B128" s="39"/>
      <c r="C128" s="40"/>
      <c r="D128" s="231" t="s">
        <v>203</v>
      </c>
      <c r="E128" s="40"/>
      <c r="F128" s="253" t="s">
        <v>583</v>
      </c>
      <c r="G128" s="40"/>
      <c r="H128" s="40"/>
      <c r="I128" s="254"/>
      <c r="J128" s="40"/>
      <c r="K128" s="40"/>
      <c r="L128" s="44"/>
      <c r="M128" s="255"/>
      <c r="N128" s="256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203</v>
      </c>
      <c r="AU128" s="17" t="s">
        <v>86</v>
      </c>
    </row>
    <row r="129" spans="1:65" s="2" customFormat="1" ht="16.5" customHeight="1">
      <c r="A129" s="38"/>
      <c r="B129" s="39"/>
      <c r="C129" s="216" t="s">
        <v>164</v>
      </c>
      <c r="D129" s="216" t="s">
        <v>130</v>
      </c>
      <c r="E129" s="217" t="s">
        <v>584</v>
      </c>
      <c r="F129" s="218" t="s">
        <v>585</v>
      </c>
      <c r="G129" s="219" t="s">
        <v>217</v>
      </c>
      <c r="H129" s="220">
        <v>1</v>
      </c>
      <c r="I129" s="221"/>
      <c r="J129" s="222">
        <f>ROUND(I129*H129,2)</f>
        <v>0</v>
      </c>
      <c r="K129" s="218" t="s">
        <v>1</v>
      </c>
      <c r="L129" s="44"/>
      <c r="M129" s="223" t="s">
        <v>1</v>
      </c>
      <c r="N129" s="224" t="s">
        <v>41</v>
      </c>
      <c r="O129" s="91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7" t="s">
        <v>135</v>
      </c>
      <c r="AT129" s="227" t="s">
        <v>130</v>
      </c>
      <c r="AU129" s="227" t="s">
        <v>86</v>
      </c>
      <c r="AY129" s="17" t="s">
        <v>129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7" t="s">
        <v>84</v>
      </c>
      <c r="BK129" s="228">
        <f>ROUND(I129*H129,2)</f>
        <v>0</v>
      </c>
      <c r="BL129" s="17" t="s">
        <v>135</v>
      </c>
      <c r="BM129" s="227" t="s">
        <v>586</v>
      </c>
    </row>
    <row r="130" spans="1:47" s="2" customFormat="1" ht="12">
      <c r="A130" s="38"/>
      <c r="B130" s="39"/>
      <c r="C130" s="40"/>
      <c r="D130" s="231" t="s">
        <v>203</v>
      </c>
      <c r="E130" s="40"/>
      <c r="F130" s="253" t="s">
        <v>587</v>
      </c>
      <c r="G130" s="40"/>
      <c r="H130" s="40"/>
      <c r="I130" s="254"/>
      <c r="J130" s="40"/>
      <c r="K130" s="40"/>
      <c r="L130" s="44"/>
      <c r="M130" s="255"/>
      <c r="N130" s="256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203</v>
      </c>
      <c r="AU130" s="17" t="s">
        <v>86</v>
      </c>
    </row>
    <row r="131" spans="1:65" s="2" customFormat="1" ht="16.5" customHeight="1">
      <c r="A131" s="38"/>
      <c r="B131" s="39"/>
      <c r="C131" s="216" t="s">
        <v>142</v>
      </c>
      <c r="D131" s="216" t="s">
        <v>130</v>
      </c>
      <c r="E131" s="217" t="s">
        <v>588</v>
      </c>
      <c r="F131" s="218" t="s">
        <v>589</v>
      </c>
      <c r="G131" s="219" t="s">
        <v>217</v>
      </c>
      <c r="H131" s="220">
        <v>1</v>
      </c>
      <c r="I131" s="221"/>
      <c r="J131" s="222">
        <f>ROUND(I131*H131,2)</f>
        <v>0</v>
      </c>
      <c r="K131" s="218" t="s">
        <v>1</v>
      </c>
      <c r="L131" s="44"/>
      <c r="M131" s="223" t="s">
        <v>1</v>
      </c>
      <c r="N131" s="224" t="s">
        <v>41</v>
      </c>
      <c r="O131" s="91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7" t="s">
        <v>135</v>
      </c>
      <c r="AT131" s="227" t="s">
        <v>130</v>
      </c>
      <c r="AU131" s="227" t="s">
        <v>86</v>
      </c>
      <c r="AY131" s="17" t="s">
        <v>129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7" t="s">
        <v>84</v>
      </c>
      <c r="BK131" s="228">
        <f>ROUND(I131*H131,2)</f>
        <v>0</v>
      </c>
      <c r="BL131" s="17" t="s">
        <v>135</v>
      </c>
      <c r="BM131" s="227" t="s">
        <v>590</v>
      </c>
    </row>
    <row r="132" spans="1:47" s="2" customFormat="1" ht="12">
      <c r="A132" s="38"/>
      <c r="B132" s="39"/>
      <c r="C132" s="40"/>
      <c r="D132" s="231" t="s">
        <v>203</v>
      </c>
      <c r="E132" s="40"/>
      <c r="F132" s="253" t="s">
        <v>591</v>
      </c>
      <c r="G132" s="40"/>
      <c r="H132" s="40"/>
      <c r="I132" s="254"/>
      <c r="J132" s="40"/>
      <c r="K132" s="40"/>
      <c r="L132" s="44"/>
      <c r="M132" s="255"/>
      <c r="N132" s="256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203</v>
      </c>
      <c r="AU132" s="17" t="s">
        <v>86</v>
      </c>
    </row>
    <row r="133" spans="1:65" s="2" customFormat="1" ht="24.15" customHeight="1">
      <c r="A133" s="38"/>
      <c r="B133" s="39"/>
      <c r="C133" s="216" t="s">
        <v>169</v>
      </c>
      <c r="D133" s="216" t="s">
        <v>130</v>
      </c>
      <c r="E133" s="217" t="s">
        <v>592</v>
      </c>
      <c r="F133" s="218" t="s">
        <v>593</v>
      </c>
      <c r="G133" s="219" t="s">
        <v>217</v>
      </c>
      <c r="H133" s="220">
        <v>1</v>
      </c>
      <c r="I133" s="221"/>
      <c r="J133" s="222">
        <f>ROUND(I133*H133,2)</f>
        <v>0</v>
      </c>
      <c r="K133" s="218" t="s">
        <v>1</v>
      </c>
      <c r="L133" s="44"/>
      <c r="M133" s="223" t="s">
        <v>1</v>
      </c>
      <c r="N133" s="224" t="s">
        <v>41</v>
      </c>
      <c r="O133" s="91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7" t="s">
        <v>135</v>
      </c>
      <c r="AT133" s="227" t="s">
        <v>130</v>
      </c>
      <c r="AU133" s="227" t="s">
        <v>86</v>
      </c>
      <c r="AY133" s="17" t="s">
        <v>129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7" t="s">
        <v>84</v>
      </c>
      <c r="BK133" s="228">
        <f>ROUND(I133*H133,2)</f>
        <v>0</v>
      </c>
      <c r="BL133" s="17" t="s">
        <v>135</v>
      </c>
      <c r="BM133" s="227" t="s">
        <v>594</v>
      </c>
    </row>
    <row r="134" spans="1:65" s="2" customFormat="1" ht="21.75" customHeight="1">
      <c r="A134" s="38"/>
      <c r="B134" s="39"/>
      <c r="C134" s="216" t="s">
        <v>177</v>
      </c>
      <c r="D134" s="216" t="s">
        <v>130</v>
      </c>
      <c r="E134" s="217" t="s">
        <v>595</v>
      </c>
      <c r="F134" s="218" t="s">
        <v>596</v>
      </c>
      <c r="G134" s="219" t="s">
        <v>217</v>
      </c>
      <c r="H134" s="220">
        <v>1</v>
      </c>
      <c r="I134" s="221"/>
      <c r="J134" s="222">
        <f>ROUND(I134*H134,2)</f>
        <v>0</v>
      </c>
      <c r="K134" s="218" t="s">
        <v>1</v>
      </c>
      <c r="L134" s="44"/>
      <c r="M134" s="282" t="s">
        <v>1</v>
      </c>
      <c r="N134" s="283" t="s">
        <v>41</v>
      </c>
      <c r="O134" s="284"/>
      <c r="P134" s="285">
        <f>O134*H134</f>
        <v>0</v>
      </c>
      <c r="Q134" s="285">
        <v>0</v>
      </c>
      <c r="R134" s="285">
        <f>Q134*H134</f>
        <v>0</v>
      </c>
      <c r="S134" s="285">
        <v>0</v>
      </c>
      <c r="T134" s="28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7" t="s">
        <v>135</v>
      </c>
      <c r="AT134" s="227" t="s">
        <v>130</v>
      </c>
      <c r="AU134" s="227" t="s">
        <v>86</v>
      </c>
      <c r="AY134" s="17" t="s">
        <v>129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7" t="s">
        <v>84</v>
      </c>
      <c r="BK134" s="228">
        <f>ROUND(I134*H134,2)</f>
        <v>0</v>
      </c>
      <c r="BL134" s="17" t="s">
        <v>135</v>
      </c>
      <c r="BM134" s="227" t="s">
        <v>597</v>
      </c>
    </row>
    <row r="135" spans="1:31" s="2" customFormat="1" ht="6.95" customHeight="1">
      <c r="A135" s="38"/>
      <c r="B135" s="66"/>
      <c r="C135" s="67"/>
      <c r="D135" s="67"/>
      <c r="E135" s="67"/>
      <c r="F135" s="67"/>
      <c r="G135" s="67"/>
      <c r="H135" s="67"/>
      <c r="I135" s="67"/>
      <c r="J135" s="67"/>
      <c r="K135" s="67"/>
      <c r="L135" s="44"/>
      <c r="M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</sheetData>
  <sheetProtection password="CC35" sheet="1" objects="1" scenarios="1" formatColumns="0" formatRows="0" autoFilter="0"/>
  <autoFilter ref="C117:K134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BARBORAKYSK8FBE\barborakyskova</dc:creator>
  <cp:keywords/>
  <dc:description/>
  <cp:lastModifiedBy>BARBORAKYSK8FBE\barborakyskova</cp:lastModifiedBy>
  <dcterms:created xsi:type="dcterms:W3CDTF">2024-03-06T16:06:15Z</dcterms:created>
  <dcterms:modified xsi:type="dcterms:W3CDTF">2024-03-06T16:06:30Z</dcterms:modified>
  <cp:category/>
  <cp:version/>
  <cp:contentType/>
  <cp:contentStatus/>
</cp:coreProperties>
</file>