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Kopernikova2024Z - Oprava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'Kopernikova2024Z - Oprava...'!$C$121:$K$197</definedName>
    <definedName name="_xlnm.Print_Area" localSheetId="1">'Kopernikova2024Z - Oprava...'!$C$4:$J$76,'Kopernikova2024Z - Oprava...'!$C$82:$J$105,'Kopernikova2024Z - Oprava...'!$C$111:$K$197</definedName>
    <definedName name="_xlnm.Print_Titles" localSheetId="1">'Kopernikova2024Z - Oprava...'!$121:$121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97"/>
  <c r="BH197"/>
  <c r="BG197"/>
  <c r="BF197"/>
  <c r="T197"/>
  <c r="T196"/>
  <c r="R197"/>
  <c r="R196"/>
  <c r="P197"/>
  <c r="P196"/>
  <c r="BI195"/>
  <c r="BH195"/>
  <c r="BG195"/>
  <c r="BF195"/>
  <c r="T195"/>
  <c r="T194"/>
  <c r="T193"/>
  <c r="R195"/>
  <c r="R194"/>
  <c r="R193"/>
  <c r="P195"/>
  <c r="P194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5"/>
  <c r="BH125"/>
  <c r="BG125"/>
  <c r="BF125"/>
  <c r="T125"/>
  <c r="R125"/>
  <c r="P125"/>
  <c r="J119"/>
  <c r="F118"/>
  <c r="F116"/>
  <c r="E114"/>
  <c r="J90"/>
  <c r="F89"/>
  <c r="F87"/>
  <c r="E85"/>
  <c r="J19"/>
  <c r="E19"/>
  <c r="J118"/>
  <c r="J18"/>
  <c r="J16"/>
  <c r="E16"/>
  <c r="F90"/>
  <c r="J15"/>
  <c r="J10"/>
  <c r="J116"/>
  <c i="1" r="L90"/>
  <c r="AM90"/>
  <c r="AM89"/>
  <c r="L89"/>
  <c r="AM87"/>
  <c r="L87"/>
  <c r="L85"/>
  <c r="L84"/>
  <c i="2" r="BK133"/>
  <c r="BK137"/>
  <c r="BK146"/>
  <c r="J189"/>
  <c r="BK189"/>
  <c r="BK161"/>
  <c r="J137"/>
  <c r="BK169"/>
  <c r="BK182"/>
  <c r="J197"/>
  <c r="J160"/>
  <c r="BK167"/>
  <c r="J166"/>
  <c r="BK186"/>
  <c r="BK163"/>
  <c r="J146"/>
  <c r="BK160"/>
  <c r="J195"/>
  <c r="BK178"/>
  <c r="J187"/>
  <c r="J143"/>
  <c r="BK164"/>
  <c r="BK170"/>
  <c r="J169"/>
  <c r="J178"/>
  <c r="J191"/>
  <c r="J175"/>
  <c r="BK141"/>
  <c r="J133"/>
  <c r="J170"/>
  <c r="BK190"/>
  <c r="J148"/>
  <c r="BK191"/>
  <c r="J186"/>
  <c r="BK195"/>
  <c r="BK179"/>
  <c r="BK165"/>
  <c r="J130"/>
  <c r="BK139"/>
  <c r="BK151"/>
  <c r="J190"/>
  <c r="J179"/>
  <c r="BK197"/>
  <c r="J165"/>
  <c r="J153"/>
  <c r="J181"/>
  <c r="BK148"/>
  <c r="J151"/>
  <c r="BK150"/>
  <c r="BK156"/>
  <c r="BK181"/>
  <c r="J161"/>
  <c r="J164"/>
  <c i="1" r="AS94"/>
  <c i="2" r="J156"/>
  <c r="BK175"/>
  <c r="BK125"/>
  <c r="J158"/>
  <c r="BK130"/>
  <c r="J141"/>
  <c r="BK166"/>
  <c r="J139"/>
  <c r="J163"/>
  <c r="J157"/>
  <c r="J176"/>
  <c r="BK153"/>
  <c r="BK143"/>
  <c r="BK158"/>
  <c r="BK187"/>
  <c r="BK135"/>
  <c r="BK157"/>
  <c r="J182"/>
  <c r="J135"/>
  <c r="BK176"/>
  <c r="J167"/>
  <c r="J125"/>
  <c r="J150"/>
  <c l="1" r="P145"/>
  <c r="R155"/>
  <c r="BK124"/>
  <c r="J124"/>
  <c r="J96"/>
  <c r="R145"/>
  <c r="P177"/>
  <c r="T145"/>
  <c r="T155"/>
  <c r="R177"/>
  <c r="T159"/>
  <c r="BK188"/>
  <c r="J188"/>
  <c r="J101"/>
  <c r="R124"/>
  <c r="BK159"/>
  <c r="J159"/>
  <c r="J99"/>
  <c r="T177"/>
  <c r="BK145"/>
  <c r="J145"/>
  <c r="J97"/>
  <c r="BK155"/>
  <c r="J155"/>
  <c r="J98"/>
  <c r="P155"/>
  <c r="BK177"/>
  <c r="J177"/>
  <c r="J100"/>
  <c r="T188"/>
  <c r="P124"/>
  <c r="R159"/>
  <c r="P188"/>
  <c r="T124"/>
  <c r="T123"/>
  <c r="T122"/>
  <c r="P159"/>
  <c r="R188"/>
  <c r="BK196"/>
  <c r="J196"/>
  <c r="J104"/>
  <c r="BK194"/>
  <c r="J194"/>
  <c r="J103"/>
  <c r="J89"/>
  <c r="F119"/>
  <c r="BE143"/>
  <c r="BE186"/>
  <c r="BE190"/>
  <c r="BE137"/>
  <c r="BE178"/>
  <c r="BE160"/>
  <c r="BE141"/>
  <c r="BE170"/>
  <c r="BE197"/>
  <c r="BE150"/>
  <c r="BE153"/>
  <c r="BE161"/>
  <c r="BE169"/>
  <c r="BE191"/>
  <c r="BE195"/>
  <c r="BE125"/>
  <c r="J87"/>
  <c r="BE148"/>
  <c r="BE158"/>
  <c r="BE164"/>
  <c r="BE182"/>
  <c r="BE133"/>
  <c r="BE139"/>
  <c r="BE156"/>
  <c r="BE167"/>
  <c r="BE157"/>
  <c r="BE163"/>
  <c r="BE187"/>
  <c r="BE130"/>
  <c r="BE146"/>
  <c r="BE165"/>
  <c r="BE175"/>
  <c r="BE179"/>
  <c r="BE189"/>
  <c r="BE135"/>
  <c r="BE151"/>
  <c r="BE166"/>
  <c r="BE176"/>
  <c r="BE181"/>
  <c r="F32"/>
  <c i="1" r="BA95"/>
  <c r="BA94"/>
  <c r="W30"/>
  <c i="2" r="J32"/>
  <c i="1" r="AW95"/>
  <c i="2" r="F34"/>
  <c i="1" r="BC95"/>
  <c r="BC94"/>
  <c r="W32"/>
  <c i="2" r="F35"/>
  <c i="1" r="BD95"/>
  <c r="BD94"/>
  <c r="W33"/>
  <c i="2" r="F33"/>
  <c i="1" r="BB95"/>
  <c r="BB94"/>
  <c r="AX94"/>
  <c i="2" l="1" r="P123"/>
  <c r="P122"/>
  <c i="1" r="AU95"/>
  <c i="2" r="R123"/>
  <c r="R122"/>
  <c r="BK123"/>
  <c r="J123"/>
  <c r="J95"/>
  <c r="BK193"/>
  <c r="J193"/>
  <c r="J102"/>
  <c i="1" r="AU94"/>
  <c r="W31"/>
  <c r="AY94"/>
  <c i="2" r="F31"/>
  <c i="1" r="AZ95"/>
  <c r="AZ94"/>
  <c r="AV94"/>
  <c r="AK29"/>
  <c r="AW94"/>
  <c r="AK30"/>
  <c i="2" r="J31"/>
  <c i="1" r="AV95"/>
  <c r="AT95"/>
  <c i="2" l="1" r="BK122"/>
  <c r="J122"/>
  <c r="J94"/>
  <c i="1" r="AT94"/>
  <c r="W29"/>
  <c i="2" l="1" r="J28"/>
  <c i="1" r="AG95"/>
  <c r="AG94"/>
  <c r="AK26"/>
  <c r="AK35"/>
  <c l="1" r="AN94"/>
  <c i="2" r="J37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<sst xmlns="http://schemas.openxmlformats.org/spreadsheetml/2006/main">
  <si>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</si>
  <si>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</si>
  <si>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</si>
  <si>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</si>
  <si>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{238b0487-7933-49c6-a46f-378b137e15df}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</si>
  <si>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</si>
  <si>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</si>
  <si>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</si>
  <si>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</si>
  <si>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</si>
  <si>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</si>
  <si>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</si>
  <si>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</si>
  <si>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</si>
  <si>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Kopernikova2024Z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</si>
  <si>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</si>
  <si>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</si>
  <si>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Oprava  chodníku  na ul.Kopernikova  nad prodejnou  Hruška - asfalt</t>
  </si>
  <si>
    <t>KSO:</t>
  </si>
  <si>
    <t>CC-CZ:</t>
  </si>
  <si>
    <t>Místo:</t>
  </si>
  <si>
    <t xml:space="preserve">Český  Těšín</t>
  </si>
  <si>
    <t>Datum:</t>
  </si>
  <si>
    <t>3. 9. 2024</t>
  </si>
  <si>
    <t>Zadavatel:</t>
  </si>
  <si>
    <t>IČ:</t>
  </si>
  <si>
    <t xml:space="preserve">Město  Český Těšín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</si>
  <si>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</si>
  <si>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</si>
  <si>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</si>
  <si>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</si>
  <si>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</si>
  <si>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</si>
  <si>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</si>
  <si>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Martin Pniok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</si>
  <si>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</si>
  <si>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</si>
  <si>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</si>
  <si>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</si>
  <si>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</si>
  <si>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</si>
  <si>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</si>
  <si>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</si>
  <si>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</si>
  <si>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</si>
  <si>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</si>
  <si>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</si>
  <si>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</si>
  <si>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</si>
  <si>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</si>
  <si>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</si>
  <si>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</si>
  <si>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</si>
  <si>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</si>
  <si>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</si>
  <si>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</si>
  <si>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</si>
  <si>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</si>
  <si>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</si>
  <si>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</si>
  <si>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</si>
  <si>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</si>
  <si>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</si>
  <si>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</si>
  <si>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</si>
  <si>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</si>
  <si>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</si>
  <si>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</si>
  <si>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</si>
  <si>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</si>
  <si>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</si>
  <si>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</si>
  <si>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</si>
  <si>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</si>
  <si>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</si>
  <si>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</si>
  <si>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</si>
  <si>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</si>
  <si>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</si>
  <si>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</si>
  <si>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</si>
  <si>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</si>
  <si>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</si>
  <si>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</si>
  <si>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</si>
  <si>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</si>
  <si>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</si>
  <si>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</si>
  <si>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</si>
  <si>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</si>
  <si>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</si>
  <si>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</si>
  <si>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</si>
  <si>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</si>
  <si>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</si>
  <si>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</si>
  <si>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</si>
  <si>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</si>
  <si>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</si>
  <si>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</si>
  <si>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</si>
  <si>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</si>
  <si>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</si>
  <si>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</si>
  <si>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</si>
  <si>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</si>
  <si>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</si>
  <si>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</si>
  <si>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</si>
  <si>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</si>
  <si>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</si>
  <si>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</si>
  <si>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</si>
  <si>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</si>
  <si>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</si>
  <si>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</si>
  <si>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</si>
  <si>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</si>
  <si>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113107121</t>
  </si>
  <si>
    <t>Odstranění podkladu z kameniva drceného tl do 100 mm ručně</t>
  </si>
  <si>
    <t>m2</t>
  </si>
  <si>
    <t>CS ÚRS 2024 02</t>
  </si>
  <si>
    <t>4</t>
  </si>
  <si>
    <t>-1125865423</t>
  </si>
  <si>
    <t>VV</t>
  </si>
  <si>
    <t>4*0,25</t>
  </si>
  <si>
    <t>"pro obrubníky"</t>
  </si>
  <si>
    <t>(114+4)*0,25</t>
  </si>
  <si>
    <t>Součet</t>
  </si>
  <si>
    <t>113107130</t>
  </si>
  <si>
    <t>Odstranění podkladu z betonu prostého tl do 100 mm ručně</t>
  </si>
  <si>
    <t>-891222655</t>
  </si>
  <si>
    <t>(114+4+3,5)*0,25</t>
  </si>
  <si>
    <t>3</t>
  </si>
  <si>
    <t>113107143</t>
  </si>
  <si>
    <t>Odstranění podkladu živičného tl přes 100 do 150 mm ručně</t>
  </si>
  <si>
    <t>-1962195194</t>
  </si>
  <si>
    <t>113107181</t>
  </si>
  <si>
    <t>Odstranění podkladu živičného tl do 50 mm strojně pl přes 50 do 200 m2</t>
  </si>
  <si>
    <t>-126932934</t>
  </si>
  <si>
    <t>57*3,2*0,9</t>
  </si>
  <si>
    <t>5</t>
  </si>
  <si>
    <t>113202111</t>
  </si>
  <si>
    <t>Vytrhání obrub krajníků obrubníků stojatých</t>
  </si>
  <si>
    <t>m</t>
  </si>
  <si>
    <t>-376867855</t>
  </si>
  <si>
    <t>114+4</t>
  </si>
  <si>
    <t>6</t>
  </si>
  <si>
    <t>181311103</t>
  </si>
  <si>
    <t>Rozprostření ornice tl vrstvy do 200 mm v rovině nebo ve svahu do 1:5 ručně</t>
  </si>
  <si>
    <t>-1179473804</t>
  </si>
  <si>
    <t>57*0,2*2</t>
  </si>
  <si>
    <t>7</t>
  </si>
  <si>
    <t>181411131</t>
  </si>
  <si>
    <t>Založení parkového trávníku výsevem pl do 1000 m2 v rovině a ve svahu do 1:5</t>
  </si>
  <si>
    <t>-312898563</t>
  </si>
  <si>
    <t>8</t>
  </si>
  <si>
    <t>M</t>
  </si>
  <si>
    <t>00572410</t>
  </si>
  <si>
    <t>osivo směs travní parková</t>
  </si>
  <si>
    <t>kg</t>
  </si>
  <si>
    <t>107276425</t>
  </si>
  <si>
    <t>22,8*0,02 'Přepočtené koeficientem množství</t>
  </si>
  <si>
    <t>Komunikace pozemní</t>
  </si>
  <si>
    <t>9</t>
  </si>
  <si>
    <t>572243111</t>
  </si>
  <si>
    <t>Provizorní vyspravení neupravených výtluků asfaltovým betonem ACO (AB)</t>
  </si>
  <si>
    <t>t</t>
  </si>
  <si>
    <t>-628247461</t>
  </si>
  <si>
    <t>57*3,2*0,05*0,1*2,2</t>
  </si>
  <si>
    <t>10</t>
  </si>
  <si>
    <t>573111115</t>
  </si>
  <si>
    <t>Postřik živičný infiltrační s posypem z asfaltu množství 2,5 kg/m2</t>
  </si>
  <si>
    <t>137244484</t>
  </si>
  <si>
    <t>57*3,2</t>
  </si>
  <si>
    <t>11</t>
  </si>
  <si>
    <t>577133111</t>
  </si>
  <si>
    <t>Asfaltový beton vrstva obrusná ACO 8 (ABJ) tl 40 mm š do 3 m z nemodifikovaného asfaltu</t>
  </si>
  <si>
    <t>-1121294575</t>
  </si>
  <si>
    <t>596211112</t>
  </si>
  <si>
    <t>Kladení zámkové dlažby komunikací pro pěší ručně tl 60 mm skupiny A pl přes 100 do 300 m2</t>
  </si>
  <si>
    <t>972393052</t>
  </si>
  <si>
    <t>3,5*0,4</t>
  </si>
  <si>
    <t>13</t>
  </si>
  <si>
    <t>59245006</t>
  </si>
  <si>
    <t>dlažba tvar obdélník betonová pro nevidomé 200x100x60mm barevná</t>
  </si>
  <si>
    <t>-1137504123</t>
  </si>
  <si>
    <t>3,5*0,4*1,02</t>
  </si>
  <si>
    <t>Trubní vedení</t>
  </si>
  <si>
    <t>14</t>
  </si>
  <si>
    <t>899104112</t>
  </si>
  <si>
    <t>Osazení poklopů litinových nebo ocelových včetně rámů pro třídu zatížení D400, E600</t>
  </si>
  <si>
    <t>kus</t>
  </si>
  <si>
    <t>1521960639</t>
  </si>
  <si>
    <t>15</t>
  </si>
  <si>
    <t>899104211</t>
  </si>
  <si>
    <t>Demontáž poklopů litinových nebo ocelových včetně rámů hmotnosti přes 150 kg</t>
  </si>
  <si>
    <t>-387896539</t>
  </si>
  <si>
    <t>16</t>
  </si>
  <si>
    <t>899332111</t>
  </si>
  <si>
    <t>Výšková úprava uličního vstupu nebo vpusti do 200 mm snížením poklopu</t>
  </si>
  <si>
    <t>CS ÚRS 2022 01</t>
  </si>
  <si>
    <t>1263243823</t>
  </si>
  <si>
    <t>Ostatní konstrukce a práce, bourání</t>
  </si>
  <si>
    <t>17</t>
  </si>
  <si>
    <t>916111123</t>
  </si>
  <si>
    <t>Osazení obruby z drobných kostek s boční opěrou do lože z betonu prostého</t>
  </si>
  <si>
    <t>-842331690</t>
  </si>
  <si>
    <t>18</t>
  </si>
  <si>
    <t>58381007</t>
  </si>
  <si>
    <t>kostka štípaná dlažební žula drobná 8/10</t>
  </si>
  <si>
    <t>640967395</t>
  </si>
  <si>
    <t>8*0,1*1,1</t>
  </si>
  <si>
    <t>19</t>
  </si>
  <si>
    <t>916131213</t>
  </si>
  <si>
    <t>Osazení silničního obrubníku betonového stojatého s boční opěrou do lože z betonu prostého</t>
  </si>
  <si>
    <t>-1028877566</t>
  </si>
  <si>
    <t>20</t>
  </si>
  <si>
    <t>BBC.0006293.URS</t>
  </si>
  <si>
    <t>obrubník betonový silniční ABO 15-25 100x15x25cm</t>
  </si>
  <si>
    <t>627738246</t>
  </si>
  <si>
    <t>916132113</t>
  </si>
  <si>
    <t>Osazení obruby z betonové přídlažby s boční opěrou do lože z betonu prostého</t>
  </si>
  <si>
    <t>-1502701315</t>
  </si>
  <si>
    <t>22</t>
  </si>
  <si>
    <t>59218001</t>
  </si>
  <si>
    <t>krajník betonový silniční 500x250x80mm</t>
  </si>
  <si>
    <t>1493565233</t>
  </si>
  <si>
    <t>23</t>
  </si>
  <si>
    <t>916231213</t>
  </si>
  <si>
    <t>Osazení chodníkového obrubníku betonového stojatého s boční opěrou do lože z betonu prostého</t>
  </si>
  <si>
    <t>-1955552072</t>
  </si>
  <si>
    <t>57*2</t>
  </si>
  <si>
    <t>24</t>
  </si>
  <si>
    <t>59217001</t>
  </si>
  <si>
    <t>obrubník betonový zahradní 1000x50x250mm</t>
  </si>
  <si>
    <t>-1376871799</t>
  </si>
  <si>
    <t>25</t>
  </si>
  <si>
    <t>916991121</t>
  </si>
  <si>
    <t>Lože pod obrubníky, krajníky nebo obruby z dlažebních kostek z betonu prostého</t>
  </si>
  <si>
    <t>m3</t>
  </si>
  <si>
    <t>599301995</t>
  </si>
  <si>
    <t>4*0,3*0,2</t>
  </si>
  <si>
    <t>4*0,25*0,2</t>
  </si>
  <si>
    <t>114*0,25*0,2</t>
  </si>
  <si>
    <t>26</t>
  </si>
  <si>
    <t>919732211</t>
  </si>
  <si>
    <t>Styčná spára napojení nového živičného povrchu na stávající za tepla š 15 mm hl 25 mm s prořezáním</t>
  </si>
  <si>
    <t>829453335</t>
  </si>
  <si>
    <t>27</t>
  </si>
  <si>
    <t>919735113</t>
  </si>
  <si>
    <t>Řezání stávajícího živičného krytu hl přes 100 do 150 mm</t>
  </si>
  <si>
    <t>492772618</t>
  </si>
  <si>
    <t>997</t>
  </si>
  <si>
    <t>Přesun sutě</t>
  </si>
  <si>
    <t>28</t>
  </si>
  <si>
    <t>997221561</t>
  </si>
  <si>
    <t>Vodorovná doprava suti z kusových materiálů do 1 km</t>
  </si>
  <si>
    <t>966583284</t>
  </si>
  <si>
    <t>29</t>
  </si>
  <si>
    <t>997221569</t>
  </si>
  <si>
    <t>Příplatek ZKD 1 km u vodorovné dopravy suti z kusových materiálů</t>
  </si>
  <si>
    <t>1625261867</t>
  </si>
  <si>
    <t>53,269*10 'Přepočtené koeficientem množství</t>
  </si>
  <si>
    <t>30</t>
  </si>
  <si>
    <t>997221611</t>
  </si>
  <si>
    <t>Nakládání suti na dopravní prostředky pro vodorovnou dopravu</t>
  </si>
  <si>
    <t>-75637508</t>
  </si>
  <si>
    <t>31</t>
  </si>
  <si>
    <t>997221861</t>
  </si>
  <si>
    <t>Poplatek za uložení stavebního odpadu na recyklační skládce (skládkovné) z prostého betonu pod kódem 17 01 01</t>
  </si>
  <si>
    <t>755932255</t>
  </si>
  <si>
    <t>53,269</t>
  </si>
  <si>
    <t>-(5,185+16,404)</t>
  </si>
  <si>
    <t>32</t>
  </si>
  <si>
    <t>997221873</t>
  </si>
  <si>
    <t>Poplatek za uložení stavebního odpadu na recyklační skládce (skládkovné) zeminy a kamení zatříděného do Katalogu odpadů pod kódem 17 05 04</t>
  </si>
  <si>
    <t>236604933</t>
  </si>
  <si>
    <t>33</t>
  </si>
  <si>
    <t>997221875</t>
  </si>
  <si>
    <t>Poplatek za uložení stavebního odpadu na recyklační skládce (skládkovné) asfaltového bez obsahu dehtu zatříděného do Katalogu odpadů pod kódem 17 03 02</t>
  </si>
  <si>
    <t>1609421470</t>
  </si>
  <si>
    <t>998</t>
  </si>
  <si>
    <t>Přesun hmot</t>
  </si>
  <si>
    <t>34</t>
  </si>
  <si>
    <t>998225111</t>
  </si>
  <si>
    <t>Přesun hmot pro pozemní komunikace s krytem z kamene, monolitickým betonovým nebo živičným</t>
  </si>
  <si>
    <t>414375953</t>
  </si>
  <si>
    <t>35</t>
  </si>
  <si>
    <t>998225194</t>
  </si>
  <si>
    <t>Příplatek k přesunu hmot pro pozemní komunikace s krytem z kamene, živičným, betonovým do 5000 m</t>
  </si>
  <si>
    <t>-16897824</t>
  </si>
  <si>
    <t>36</t>
  </si>
  <si>
    <t>998225195</t>
  </si>
  <si>
    <t>Příplatek k přesunu hmot pro pozemní komunikace s krytem z kamene, živičným, betonovým ZKD 5000 m</t>
  </si>
  <si>
    <t>-530075087</t>
  </si>
  <si>
    <t>57,386*3 'Přepočtené koeficientem množství</t>
  </si>
  <si>
    <t>VRN</t>
  </si>
  <si>
    <t>Vedlejší rozpočtové náklady</t>
  </si>
  <si>
    <t>VRN3</t>
  </si>
  <si>
    <t>Zařízení staveniště</t>
  </si>
  <si>
    <t>37</t>
  </si>
  <si>
    <t>034002000</t>
  </si>
  <si>
    <t>Zabezpečení staveniště</t>
  </si>
  <si>
    <t>kpl</t>
  </si>
  <si>
    <t>1024</t>
  </si>
  <si>
    <t>1454235443</t>
  </si>
  <si>
    <t>VRN7</t>
  </si>
  <si>
    <t>Provozní vlivy</t>
  </si>
  <si>
    <t>38</t>
  </si>
  <si>
    <t>072002000</t>
  </si>
  <si>
    <t>Silniční provoz - dopravní značení včetně projednání</t>
  </si>
  <si>
    <t>1380182312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</si>
</sst>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34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35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40</v>
      </c>
      <c r="E29" s="3"/>
      <c r="F29" s="31" t="s">
        <v>41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42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43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44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45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49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50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51</v>
      </c>
      <c r="AI60" s="40"/>
      <c r="AJ60" s="40"/>
      <c r="AK60" s="40"/>
      <c r="AL60" s="40"/>
      <c r="AM60" s="57" t="s">
        <v>52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54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51</v>
      </c>
      <c r="AI75" s="40"/>
      <c r="AJ75" s="40"/>
      <c r="AK75" s="40"/>
      <c r="AL75" s="40"/>
      <c r="AM75" s="57" t="s">
        <v>52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Kopernikova2024Z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 xml:space="preserve">Oprava  chodníku  na ul.Kopernikova  nad prodejnou  Hruška - asfalt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Český  Těšín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3. 9. 2024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Město  Český Těšín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56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>Martin Pniok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57</v>
      </c>
      <c r="D92" s="79"/>
      <c r="E92" s="79"/>
      <c r="F92" s="79"/>
      <c r="G92" s="79"/>
      <c r="H92" s="80"/>
      <c r="I92" s="81" t="s">
        <v>58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59</v>
      </c>
      <c r="AH92" s="79"/>
      <c r="AI92" s="79"/>
      <c r="AJ92" s="79"/>
      <c r="AK92" s="79"/>
      <c r="AL92" s="79"/>
      <c r="AM92" s="79"/>
      <c r="AN92" s="81" t="s">
        <v>60</v>
      </c>
      <c r="AO92" s="79"/>
      <c r="AP92" s="83"/>
      <c r="AQ92" s="84" t="s">
        <v>61</v>
      </c>
      <c r="AR92" s="38"/>
      <c r="AS92" s="85" t="s">
        <v>62</v>
      </c>
      <c r="AT92" s="86" t="s">
        <v>63</v>
      </c>
      <c r="AU92" s="86" t="s">
        <v>64</v>
      </c>
      <c r="AV92" s="86" t="s">
        <v>65</v>
      </c>
      <c r="AW92" s="86" t="s">
        <v>66</v>
      </c>
      <c r="AX92" s="86" t="s">
        <v>67</v>
      </c>
      <c r="AY92" s="86" t="s">
        <v>68</v>
      </c>
      <c r="AZ92" s="86" t="s">
        <v>69</v>
      </c>
      <c r="BA92" s="86" t="s">
        <v>70</v>
      </c>
      <c r="BB92" s="86" t="s">
        <v>71</v>
      </c>
      <c r="BC92" s="86" t="s">
        <v>72</v>
      </c>
      <c r="BD92" s="87" t="s">
        <v>73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74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75</v>
      </c>
      <c r="BT94" s="101" t="s">
        <v>76</v>
      </c>
      <c r="BV94" s="101" t="s">
        <v>77</v>
      </c>
      <c r="BW94" s="101" t="s">
        <v>4</v>
      </c>
      <c r="BX94" s="101" t="s">
        <v>78</v>
      </c>
      <c r="CL94" s="101" t="s">
        <v>1</v>
      </c>
    </row>
    <row r="95" s="7" customFormat="1" ht="37.5" customHeight="1">
      <c r="A95" s="102" t="s">
        <v>79</v>
      </c>
      <c r="B95" s="103"/>
      <c r="C95" s="104"/>
      <c r="D95" s="105" t="s">
        <v>14</v>
      </c>
      <c r="E95" s="105"/>
      <c r="F95" s="105"/>
      <c r="G95" s="105"/>
      <c r="H95" s="105"/>
      <c r="I95" s="106"/>
      <c r="J95" s="105" t="s">
        <v>17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'Kopernikova2024Z - Oprava...'!J28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80</v>
      </c>
      <c r="AR95" s="103"/>
      <c r="AS95" s="109">
        <v>0</v>
      </c>
      <c r="AT95" s="110">
        <f>ROUND(SUM(AV95:AW95),2)</f>
        <v>0</v>
      </c>
      <c r="AU95" s="111">
        <f>'Kopernikova2024Z - Oprava...'!P122</f>
        <v>0</v>
      </c>
      <c r="AV95" s="110">
        <f>'Kopernikova2024Z - Oprava...'!J31</f>
        <v>0</v>
      </c>
      <c r="AW95" s="110">
        <f>'Kopernikova2024Z - Oprava...'!J32</f>
        <v>0</v>
      </c>
      <c r="AX95" s="110">
        <f>'Kopernikova2024Z - Oprava...'!J33</f>
        <v>0</v>
      </c>
      <c r="AY95" s="110">
        <f>'Kopernikova2024Z - Oprava...'!J34</f>
        <v>0</v>
      </c>
      <c r="AZ95" s="110">
        <f>'Kopernikova2024Z - Oprava...'!F31</f>
        <v>0</v>
      </c>
      <c r="BA95" s="110">
        <f>'Kopernikova2024Z - Oprava...'!F32</f>
        <v>0</v>
      </c>
      <c r="BB95" s="110">
        <f>'Kopernikova2024Z - Oprava...'!F33</f>
        <v>0</v>
      </c>
      <c r="BC95" s="110">
        <f>'Kopernikova2024Z - Oprava...'!F34</f>
        <v>0</v>
      </c>
      <c r="BD95" s="112">
        <f>'Kopernikova2024Z - Oprava...'!F35</f>
        <v>0</v>
      </c>
      <c r="BE95" s="7"/>
      <c r="BT95" s="113" t="s">
        <v>81</v>
      </c>
      <c r="BU95" s="113" t="s">
        <v>82</v>
      </c>
      <c r="BV95" s="113" t="s">
        <v>77</v>
      </c>
      <c r="BW95" s="113" t="s">
        <v>4</v>
      </c>
      <c r="BX95" s="113" t="s">
        <v>78</v>
      </c>
      <c r="CL95" s="113" t="s">
        <v>1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Kopernikova2024Z - Oprav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84</v>
      </c>
      <c r="L4" s="21"/>
      <c r="M4" s="114" t="s">
        <v>10</v>
      </c>
      <c r="AT4" s="18" t="s">
        <v>3</v>
      </c>
    </row>
    <row r="5" s="1" customFormat="1" ht="6.96" customHeight="1">
      <c r="B5" s="21"/>
      <c r="L5" s="21"/>
    </row>
    <row r="6" s="2" customFormat="1" ht="12" customHeight="1">
      <c r="A6" s="37"/>
      <c r="B6" s="38"/>
      <c r="C6" s="37"/>
      <c r="D6" s="31" t="s">
        <v>16</v>
      </c>
      <c r="E6" s="37"/>
      <c r="F6" s="37"/>
      <c r="G6" s="37"/>
      <c r="H6" s="37"/>
      <c r="I6" s="37"/>
      <c r="J6" s="37"/>
      <c r="K6" s="37"/>
      <c r="L6" s="54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30" customHeight="1">
      <c r="A7" s="37"/>
      <c r="B7" s="38"/>
      <c r="C7" s="37"/>
      <c r="D7" s="37"/>
      <c r="E7" s="66" t="s">
        <v>17</v>
      </c>
      <c r="F7" s="37"/>
      <c r="G7" s="37"/>
      <c r="H7" s="37"/>
      <c r="I7" s="37"/>
      <c r="J7" s="37"/>
      <c r="K7" s="37"/>
      <c r="L7" s="54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38"/>
      <c r="C8" s="37"/>
      <c r="D8" s="37"/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38"/>
      <c r="C9" s="37"/>
      <c r="D9" s="31" t="s">
        <v>18</v>
      </c>
      <c r="E9" s="37"/>
      <c r="F9" s="26" t="s">
        <v>1</v>
      </c>
      <c r="G9" s="37"/>
      <c r="H9" s="37"/>
      <c r="I9" s="31" t="s">
        <v>19</v>
      </c>
      <c r="J9" s="26" t="s">
        <v>1</v>
      </c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20</v>
      </c>
      <c r="E10" s="37"/>
      <c r="F10" s="26" t="s">
        <v>21</v>
      </c>
      <c r="G10" s="37"/>
      <c r="H10" s="37"/>
      <c r="I10" s="31" t="s">
        <v>22</v>
      </c>
      <c r="J10" s="68" t="str">
        <f>'Rekapitulace stavby'!AN8</f>
        <v>3. 9. 2024</v>
      </c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38"/>
      <c r="C11" s="37"/>
      <c r="D11" s="37"/>
      <c r="E11" s="37"/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24</v>
      </c>
      <c r="E12" s="37"/>
      <c r="F12" s="37"/>
      <c r="G12" s="37"/>
      <c r="H12" s="37"/>
      <c r="I12" s="31" t="s">
        <v>25</v>
      </c>
      <c r="J12" s="26" t="s">
        <v>1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38"/>
      <c r="C13" s="37"/>
      <c r="D13" s="37"/>
      <c r="E13" s="26" t="s">
        <v>26</v>
      </c>
      <c r="F13" s="37"/>
      <c r="G13" s="37"/>
      <c r="H13" s="37"/>
      <c r="I13" s="31" t="s">
        <v>27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38"/>
      <c r="C14" s="37"/>
      <c r="D14" s="37"/>
      <c r="E14" s="37"/>
      <c r="F14" s="37"/>
      <c r="G14" s="37"/>
      <c r="H14" s="37"/>
      <c r="I14" s="37"/>
      <c r="J14" s="37"/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38"/>
      <c r="C15" s="37"/>
      <c r="D15" s="31" t="s">
        <v>28</v>
      </c>
      <c r="E15" s="37"/>
      <c r="F15" s="37"/>
      <c r="G15" s="37"/>
      <c r="H15" s="37"/>
      <c r="I15" s="31" t="s">
        <v>25</v>
      </c>
      <c r="J15" s="32" t="str">
        <f>'Rekapitulace stavby'!AN13</f>
        <v>Vyplň údaj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38"/>
      <c r="C16" s="37"/>
      <c r="D16" s="37"/>
      <c r="E16" s="32" t="str">
        <f>'Rekapitulace stavby'!E14</f>
        <v>Vyplň údaj</v>
      </c>
      <c r="F16" s="26"/>
      <c r="G16" s="26"/>
      <c r="H16" s="26"/>
      <c r="I16" s="31" t="s">
        <v>27</v>
      </c>
      <c r="J16" s="32" t="str">
        <f>'Rekapitulace stavby'!AN14</f>
        <v>Vyplň údaj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38"/>
      <c r="C17" s="37"/>
      <c r="D17" s="37"/>
      <c r="E17" s="37"/>
      <c r="F17" s="37"/>
      <c r="G17" s="37"/>
      <c r="H17" s="37"/>
      <c r="I17" s="37"/>
      <c r="J17" s="37"/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38"/>
      <c r="C18" s="37"/>
      <c r="D18" s="31" t="s">
        <v>30</v>
      </c>
      <c r="E18" s="37"/>
      <c r="F18" s="37"/>
      <c r="G18" s="37"/>
      <c r="H18" s="37"/>
      <c r="I18" s="31" t="s">
        <v>25</v>
      </c>
      <c r="J18" s="26" t="str">
        <f>IF('Rekapitulace stavby'!AN16="","",'Rekapitulace stavby'!AN16)</f>
        <v/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38"/>
      <c r="C19" s="37"/>
      <c r="D19" s="37"/>
      <c r="E19" s="26" t="str">
        <f>IF('Rekapitulace stavby'!E17="","",'Rekapitulace stavby'!E17)</f>
        <v xml:space="preserve"> </v>
      </c>
      <c r="F19" s="37"/>
      <c r="G19" s="37"/>
      <c r="H19" s="37"/>
      <c r="I19" s="31" t="s">
        <v>27</v>
      </c>
      <c r="J19" s="26" t="str">
        <f>IF('Rekapitulace stavby'!AN17="","",'Rekapitulace stavby'!AN17)</f>
        <v/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38"/>
      <c r="C20" s="37"/>
      <c r="D20" s="37"/>
      <c r="E20" s="37"/>
      <c r="F20" s="37"/>
      <c r="G20" s="37"/>
      <c r="H20" s="37"/>
      <c r="I20" s="37"/>
      <c r="J20" s="37"/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38"/>
      <c r="C21" s="37"/>
      <c r="D21" s="31" t="s">
        <v>33</v>
      </c>
      <c r="E21" s="37"/>
      <c r="F21" s="37"/>
      <c r="G21" s="37"/>
      <c r="H21" s="37"/>
      <c r="I21" s="31" t="s">
        <v>25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38"/>
      <c r="C22" s="37"/>
      <c r="D22" s="37"/>
      <c r="E22" s="26" t="s">
        <v>34</v>
      </c>
      <c r="F22" s="37"/>
      <c r="G22" s="37"/>
      <c r="H22" s="37"/>
      <c r="I22" s="31" t="s">
        <v>27</v>
      </c>
      <c r="J22" s="26" t="s">
        <v>1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38"/>
      <c r="C23" s="37"/>
      <c r="D23" s="37"/>
      <c r="E23" s="37"/>
      <c r="F23" s="37"/>
      <c r="G23" s="37"/>
      <c r="H23" s="37"/>
      <c r="I23" s="37"/>
      <c r="J23" s="37"/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38"/>
      <c r="C24" s="37"/>
      <c r="D24" s="31" t="s">
        <v>35</v>
      </c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15"/>
      <c r="B25" s="116"/>
      <c r="C25" s="115"/>
      <c r="D25" s="115"/>
      <c r="E25" s="35" t="s">
        <v>1</v>
      </c>
      <c r="F25" s="35"/>
      <c r="G25" s="35"/>
      <c r="H25" s="35"/>
      <c r="I25" s="115"/>
      <c r="J25" s="115"/>
      <c r="K25" s="115"/>
      <c r="L25" s="117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</row>
    <row r="26" s="2" customFormat="1" ht="6.96" customHeight="1">
      <c r="A26" s="37"/>
      <c r="B26" s="38"/>
      <c r="C26" s="37"/>
      <c r="D26" s="37"/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89"/>
      <c r="E27" s="89"/>
      <c r="F27" s="89"/>
      <c r="G27" s="89"/>
      <c r="H27" s="89"/>
      <c r="I27" s="89"/>
      <c r="J27" s="89"/>
      <c r="K27" s="89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38"/>
      <c r="C28" s="37"/>
      <c r="D28" s="118" t="s">
        <v>36</v>
      </c>
      <c r="E28" s="37"/>
      <c r="F28" s="37"/>
      <c r="G28" s="37"/>
      <c r="H28" s="37"/>
      <c r="I28" s="37"/>
      <c r="J28" s="95">
        <f>ROUND(J122, 2)</f>
        <v>0</v>
      </c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38"/>
      <c r="C30" s="37"/>
      <c r="D30" s="37"/>
      <c r="E30" s="37"/>
      <c r="F30" s="42" t="s">
        <v>38</v>
      </c>
      <c r="G30" s="37"/>
      <c r="H30" s="37"/>
      <c r="I30" s="42" t="s">
        <v>37</v>
      </c>
      <c r="J30" s="42" t="s">
        <v>39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38"/>
      <c r="C31" s="37"/>
      <c r="D31" s="119" t="s">
        <v>40</v>
      </c>
      <c r="E31" s="31" t="s">
        <v>41</v>
      </c>
      <c r="F31" s="120">
        <f>ROUND((SUM(BE122:BE197)),  2)</f>
        <v>0</v>
      </c>
      <c r="G31" s="37"/>
      <c r="H31" s="37"/>
      <c r="I31" s="121">
        <v>0.20999999999999999</v>
      </c>
      <c r="J31" s="120">
        <f>ROUND(((SUM(BE122:BE197))*I31),  2)</f>
        <v>0</v>
      </c>
      <c r="K31" s="37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1" t="s">
        <v>42</v>
      </c>
      <c r="F32" s="120">
        <f>ROUND((SUM(BF122:BF197)),  2)</f>
        <v>0</v>
      </c>
      <c r="G32" s="37"/>
      <c r="H32" s="37"/>
      <c r="I32" s="121">
        <v>0.12</v>
      </c>
      <c r="J32" s="120">
        <f>ROUND(((SUM(BF122:BF197))*I32), 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38"/>
      <c r="C33" s="37"/>
      <c r="D33" s="37"/>
      <c r="E33" s="31" t="s">
        <v>43</v>
      </c>
      <c r="F33" s="120">
        <f>ROUND((SUM(BG122:BG197)),  2)</f>
        <v>0</v>
      </c>
      <c r="G33" s="37"/>
      <c r="H33" s="37"/>
      <c r="I33" s="121">
        <v>0.20999999999999999</v>
      </c>
      <c r="J33" s="120">
        <f>0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1" t="s">
        <v>44</v>
      </c>
      <c r="F34" s="120">
        <f>ROUND((SUM(BH122:BH197)),  2)</f>
        <v>0</v>
      </c>
      <c r="G34" s="37"/>
      <c r="H34" s="37"/>
      <c r="I34" s="121">
        <v>0.12</v>
      </c>
      <c r="J34" s="120">
        <f>0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45</v>
      </c>
      <c r="F35" s="120">
        <f>ROUND((SUM(BI122:BI197)),  2)</f>
        <v>0</v>
      </c>
      <c r="G35" s="37"/>
      <c r="H35" s="37"/>
      <c r="I35" s="121">
        <v>0</v>
      </c>
      <c r="J35" s="120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38"/>
      <c r="C37" s="122"/>
      <c r="D37" s="123" t="s">
        <v>46</v>
      </c>
      <c r="E37" s="80"/>
      <c r="F37" s="80"/>
      <c r="G37" s="124" t="s">
        <v>47</v>
      </c>
      <c r="H37" s="125" t="s">
        <v>48</v>
      </c>
      <c r="I37" s="80"/>
      <c r="J37" s="126">
        <f>SUM(J28:J35)</f>
        <v>0</v>
      </c>
      <c r="K37" s="12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21"/>
      <c r="L39" s="21"/>
    </row>
    <row r="40" s="1" customFormat="1" ht="14.4" customHeight="1">
      <c r="B40" s="21"/>
      <c r="L40" s="2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28" t="s">
        <v>52</v>
      </c>
      <c r="G61" s="57" t="s">
        <v>51</v>
      </c>
      <c r="H61" s="40"/>
      <c r="I61" s="40"/>
      <c r="J61" s="129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28" t="s">
        <v>52</v>
      </c>
      <c r="G76" s="57" t="s">
        <v>51</v>
      </c>
      <c r="H76" s="40"/>
      <c r="I76" s="40"/>
      <c r="J76" s="129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30" customHeight="1">
      <c r="A85" s="37"/>
      <c r="B85" s="38"/>
      <c r="C85" s="37"/>
      <c r="D85" s="37"/>
      <c r="E85" s="66" t="str">
        <f>E7</f>
        <v xml:space="preserve">Oprava  chodníku  na ul.Kopernikova  nad prodejnou  Hruška - asfalt</v>
      </c>
      <c r="F85" s="37"/>
      <c r="G85" s="37"/>
      <c r="H85" s="37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7"/>
      <c r="E87" s="37"/>
      <c r="F87" s="26" t="str">
        <f>F10</f>
        <v xml:space="preserve">Český  Těšín</v>
      </c>
      <c r="G87" s="37"/>
      <c r="H87" s="37"/>
      <c r="I87" s="31" t="s">
        <v>22</v>
      </c>
      <c r="J87" s="68" t="str">
        <f>IF(J10="","",J10)</f>
        <v>3. 9. 2024</v>
      </c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7"/>
      <c r="E89" s="37"/>
      <c r="F89" s="26" t="str">
        <f>E13</f>
        <v xml:space="preserve">Město  Český Těšín</v>
      </c>
      <c r="G89" s="37"/>
      <c r="H89" s="37"/>
      <c r="I89" s="31" t="s">
        <v>30</v>
      </c>
      <c r="J89" s="35" t="str">
        <f>E19</f>
        <v xml:space="preserve"> 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7"/>
      <c r="E90" s="37"/>
      <c r="F90" s="26" t="str">
        <f>IF(E16="","",E16)</f>
        <v>Vyplň údaj</v>
      </c>
      <c r="G90" s="37"/>
      <c r="H90" s="37"/>
      <c r="I90" s="31" t="s">
        <v>33</v>
      </c>
      <c r="J90" s="35" t="str">
        <f>E22</f>
        <v>Martin Pniok</v>
      </c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30" t="s">
        <v>86</v>
      </c>
      <c r="D92" s="122"/>
      <c r="E92" s="122"/>
      <c r="F92" s="122"/>
      <c r="G92" s="122"/>
      <c r="H92" s="122"/>
      <c r="I92" s="122"/>
      <c r="J92" s="131" t="s">
        <v>87</v>
      </c>
      <c r="K92" s="122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32" t="s">
        <v>88</v>
      </c>
      <c r="D94" s="37"/>
      <c r="E94" s="37"/>
      <c r="F94" s="37"/>
      <c r="G94" s="37"/>
      <c r="H94" s="37"/>
      <c r="I94" s="37"/>
      <c r="J94" s="95">
        <f>J122</f>
        <v>0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8" t="s">
        <v>89</v>
      </c>
    </row>
    <row r="95" s="9" customFormat="1" ht="24.96" customHeight="1">
      <c r="A95" s="9"/>
      <c r="B95" s="133"/>
      <c r="C95" s="9"/>
      <c r="D95" s="134" t="s">
        <v>90</v>
      </c>
      <c r="E95" s="135"/>
      <c r="F95" s="135"/>
      <c r="G95" s="135"/>
      <c r="H95" s="135"/>
      <c r="I95" s="135"/>
      <c r="J95" s="136">
        <f>J123</f>
        <v>0</v>
      </c>
      <c r="K95" s="9"/>
      <c r="L95" s="13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7"/>
      <c r="C96" s="10"/>
      <c r="D96" s="138" t="s">
        <v>91</v>
      </c>
      <c r="E96" s="139"/>
      <c r="F96" s="139"/>
      <c r="G96" s="139"/>
      <c r="H96" s="139"/>
      <c r="I96" s="139"/>
      <c r="J96" s="140">
        <f>J124</f>
        <v>0</v>
      </c>
      <c r="K96" s="10"/>
      <c r="L96" s="137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7"/>
      <c r="C97" s="10"/>
      <c r="D97" s="138" t="s">
        <v>92</v>
      </c>
      <c r="E97" s="139"/>
      <c r="F97" s="139"/>
      <c r="G97" s="139"/>
      <c r="H97" s="139"/>
      <c r="I97" s="139"/>
      <c r="J97" s="140">
        <f>J145</f>
        <v>0</v>
      </c>
      <c r="K97" s="10"/>
      <c r="L97" s="137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7"/>
      <c r="C98" s="10"/>
      <c r="D98" s="138" t="s">
        <v>93</v>
      </c>
      <c r="E98" s="139"/>
      <c r="F98" s="139"/>
      <c r="G98" s="139"/>
      <c r="H98" s="139"/>
      <c r="I98" s="139"/>
      <c r="J98" s="140">
        <f>J155</f>
        <v>0</v>
      </c>
      <c r="K98" s="10"/>
      <c r="L98" s="13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7"/>
      <c r="C99" s="10"/>
      <c r="D99" s="138" t="s">
        <v>94</v>
      </c>
      <c r="E99" s="139"/>
      <c r="F99" s="139"/>
      <c r="G99" s="139"/>
      <c r="H99" s="139"/>
      <c r="I99" s="139"/>
      <c r="J99" s="140">
        <f>J159</f>
        <v>0</v>
      </c>
      <c r="K99" s="10"/>
      <c r="L99" s="13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7"/>
      <c r="C100" s="10"/>
      <c r="D100" s="138" t="s">
        <v>95</v>
      </c>
      <c r="E100" s="139"/>
      <c r="F100" s="139"/>
      <c r="G100" s="139"/>
      <c r="H100" s="139"/>
      <c r="I100" s="139"/>
      <c r="J100" s="140">
        <f>J177</f>
        <v>0</v>
      </c>
      <c r="K100" s="10"/>
      <c r="L100" s="13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7"/>
      <c r="C101" s="10"/>
      <c r="D101" s="138" t="s">
        <v>96</v>
      </c>
      <c r="E101" s="139"/>
      <c r="F101" s="139"/>
      <c r="G101" s="139"/>
      <c r="H101" s="139"/>
      <c r="I101" s="139"/>
      <c r="J101" s="140">
        <f>J188</f>
        <v>0</v>
      </c>
      <c r="K101" s="10"/>
      <c r="L101" s="13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3"/>
      <c r="C102" s="9"/>
      <c r="D102" s="134" t="s">
        <v>97</v>
      </c>
      <c r="E102" s="135"/>
      <c r="F102" s="135"/>
      <c r="G102" s="135"/>
      <c r="H102" s="135"/>
      <c r="I102" s="135"/>
      <c r="J102" s="136">
        <f>J193</f>
        <v>0</v>
      </c>
      <c r="K102" s="9"/>
      <c r="L102" s="13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37"/>
      <c r="C103" s="10"/>
      <c r="D103" s="138" t="s">
        <v>98</v>
      </c>
      <c r="E103" s="139"/>
      <c r="F103" s="139"/>
      <c r="G103" s="139"/>
      <c r="H103" s="139"/>
      <c r="I103" s="139"/>
      <c r="J103" s="140">
        <f>J194</f>
        <v>0</v>
      </c>
      <c r="K103" s="10"/>
      <c r="L103" s="13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7"/>
      <c r="C104" s="10"/>
      <c r="D104" s="138" t="s">
        <v>99</v>
      </c>
      <c r="E104" s="139"/>
      <c r="F104" s="139"/>
      <c r="G104" s="139"/>
      <c r="H104" s="139"/>
      <c r="I104" s="139"/>
      <c r="J104" s="140">
        <f>J196</f>
        <v>0</v>
      </c>
      <c r="K104" s="10"/>
      <c r="L104" s="13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100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30" customHeight="1">
      <c r="A114" s="37"/>
      <c r="B114" s="38"/>
      <c r="C114" s="37"/>
      <c r="D114" s="37"/>
      <c r="E114" s="66" t="str">
        <f>E7</f>
        <v xml:space="preserve">Oprava  chodníku  na ul.Kopernikova  nad prodejnou  Hruška - asfalt</v>
      </c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7"/>
      <c r="E116" s="37"/>
      <c r="F116" s="26" t="str">
        <f>F10</f>
        <v xml:space="preserve">Český  Těšín</v>
      </c>
      <c r="G116" s="37"/>
      <c r="H116" s="37"/>
      <c r="I116" s="31" t="s">
        <v>22</v>
      </c>
      <c r="J116" s="68" t="str">
        <f>IF(J10="","",J10)</f>
        <v>3. 9. 2024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7"/>
      <c r="E118" s="37"/>
      <c r="F118" s="26" t="str">
        <f>E13</f>
        <v xml:space="preserve">Město  Český Těšín</v>
      </c>
      <c r="G118" s="37"/>
      <c r="H118" s="37"/>
      <c r="I118" s="31" t="s">
        <v>30</v>
      </c>
      <c r="J118" s="35" t="str">
        <f>E19</f>
        <v xml:space="preserve">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7"/>
      <c r="E119" s="37"/>
      <c r="F119" s="26" t="str">
        <f>IF(E16="","",E16)</f>
        <v>Vyplň údaj</v>
      </c>
      <c r="G119" s="37"/>
      <c r="H119" s="37"/>
      <c r="I119" s="31" t="s">
        <v>33</v>
      </c>
      <c r="J119" s="35" t="str">
        <f>E22</f>
        <v>Martin Pniok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41"/>
      <c r="B121" s="142"/>
      <c r="C121" s="143" t="s">
        <v>101</v>
      </c>
      <c r="D121" s="144" t="s">
        <v>61</v>
      </c>
      <c r="E121" s="144" t="s">
        <v>57</v>
      </c>
      <c r="F121" s="144" t="s">
        <v>58</v>
      </c>
      <c r="G121" s="144" t="s">
        <v>102</v>
      </c>
      <c r="H121" s="144" t="s">
        <v>103</v>
      </c>
      <c r="I121" s="144" t="s">
        <v>104</v>
      </c>
      <c r="J121" s="144" t="s">
        <v>87</v>
      </c>
      <c r="K121" s="145" t="s">
        <v>105</v>
      </c>
      <c r="L121" s="146"/>
      <c r="M121" s="85" t="s">
        <v>1</v>
      </c>
      <c r="N121" s="86" t="s">
        <v>40</v>
      </c>
      <c r="O121" s="86" t="s">
        <v>106</v>
      </c>
      <c r="P121" s="86" t="s">
        <v>107</v>
      </c>
      <c r="Q121" s="86" t="s">
        <v>108</v>
      </c>
      <c r="R121" s="86" t="s">
        <v>109</v>
      </c>
      <c r="S121" s="86" t="s">
        <v>110</v>
      </c>
      <c r="T121" s="87" t="s">
        <v>111</v>
      </c>
      <c r="U121" s="141"/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/>
    </row>
    <row r="122" s="2" customFormat="1" ht="22.8" customHeight="1">
      <c r="A122" s="37"/>
      <c r="B122" s="38"/>
      <c r="C122" s="92" t="s">
        <v>112</v>
      </c>
      <c r="D122" s="37"/>
      <c r="E122" s="37"/>
      <c r="F122" s="37"/>
      <c r="G122" s="37"/>
      <c r="H122" s="37"/>
      <c r="I122" s="37"/>
      <c r="J122" s="147">
        <f>BK122</f>
        <v>0</v>
      </c>
      <c r="K122" s="37"/>
      <c r="L122" s="38"/>
      <c r="M122" s="88"/>
      <c r="N122" s="72"/>
      <c r="O122" s="89"/>
      <c r="P122" s="148">
        <f>P123+P193</f>
        <v>0</v>
      </c>
      <c r="Q122" s="89"/>
      <c r="R122" s="148">
        <f>R123+R193</f>
        <v>57.386423600000001</v>
      </c>
      <c r="S122" s="89"/>
      <c r="T122" s="149">
        <f>T123+T193</f>
        <v>53.268680000000003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75</v>
      </c>
      <c r="AU122" s="18" t="s">
        <v>89</v>
      </c>
      <c r="BK122" s="150">
        <f>BK123+BK193</f>
        <v>0</v>
      </c>
    </row>
    <row r="123" s="12" customFormat="1" ht="25.92" customHeight="1">
      <c r="A123" s="12"/>
      <c r="B123" s="151"/>
      <c r="C123" s="12"/>
      <c r="D123" s="152" t="s">
        <v>75</v>
      </c>
      <c r="E123" s="153" t="s">
        <v>113</v>
      </c>
      <c r="F123" s="153" t="s">
        <v>114</v>
      </c>
      <c r="G123" s="12"/>
      <c r="H123" s="12"/>
      <c r="I123" s="154"/>
      <c r="J123" s="155">
        <f>BK123</f>
        <v>0</v>
      </c>
      <c r="K123" s="12"/>
      <c r="L123" s="151"/>
      <c r="M123" s="156"/>
      <c r="N123" s="157"/>
      <c r="O123" s="157"/>
      <c r="P123" s="158">
        <f>P124+P145+P155+P159+P177+P188</f>
        <v>0</v>
      </c>
      <c r="Q123" s="157"/>
      <c r="R123" s="158">
        <f>R124+R145+R155+R159+R177+R188</f>
        <v>57.386423600000001</v>
      </c>
      <c r="S123" s="157"/>
      <c r="T123" s="159">
        <f>T124+T145+T155+T159+T177+T188</f>
        <v>53.268680000000003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2" t="s">
        <v>81</v>
      </c>
      <c r="AT123" s="160" t="s">
        <v>75</v>
      </c>
      <c r="AU123" s="160" t="s">
        <v>76</v>
      </c>
      <c r="AY123" s="152" t="s">
        <v>115</v>
      </c>
      <c r="BK123" s="161">
        <f>BK124+BK145+BK155+BK159+BK177+BK188</f>
        <v>0</v>
      </c>
    </row>
    <row r="124" s="12" customFormat="1" ht="22.8" customHeight="1">
      <c r="A124" s="12"/>
      <c r="B124" s="151"/>
      <c r="C124" s="12"/>
      <c r="D124" s="152" t="s">
        <v>75</v>
      </c>
      <c r="E124" s="162" t="s">
        <v>81</v>
      </c>
      <c r="F124" s="162" t="s">
        <v>116</v>
      </c>
      <c r="G124" s="12"/>
      <c r="H124" s="12"/>
      <c r="I124" s="154"/>
      <c r="J124" s="163">
        <f>BK124</f>
        <v>0</v>
      </c>
      <c r="K124" s="12"/>
      <c r="L124" s="151"/>
      <c r="M124" s="156"/>
      <c r="N124" s="157"/>
      <c r="O124" s="157"/>
      <c r="P124" s="158">
        <f>SUM(P125:P144)</f>
        <v>0</v>
      </c>
      <c r="Q124" s="157"/>
      <c r="R124" s="158">
        <f>SUM(R125:R144)</f>
        <v>0.00045600000000000003</v>
      </c>
      <c r="S124" s="157"/>
      <c r="T124" s="159">
        <f>SUM(T125:T144)</f>
        <v>53.068680000000001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2" t="s">
        <v>81</v>
      </c>
      <c r="AT124" s="160" t="s">
        <v>75</v>
      </c>
      <c r="AU124" s="160" t="s">
        <v>81</v>
      </c>
      <c r="AY124" s="152" t="s">
        <v>115</v>
      </c>
      <c r="BK124" s="161">
        <f>SUM(BK125:BK144)</f>
        <v>0</v>
      </c>
    </row>
    <row r="125" s="2" customFormat="1" ht="24.15" customHeight="1">
      <c r="A125" s="37"/>
      <c r="B125" s="164"/>
      <c r="C125" s="165" t="s">
        <v>81</v>
      </c>
      <c r="D125" s="165" t="s">
        <v>117</v>
      </c>
      <c r="E125" s="166" t="s">
        <v>118</v>
      </c>
      <c r="F125" s="167" t="s">
        <v>119</v>
      </c>
      <c r="G125" s="168" t="s">
        <v>120</v>
      </c>
      <c r="H125" s="169">
        <v>30.5</v>
      </c>
      <c r="I125" s="170"/>
      <c r="J125" s="171">
        <f>ROUND(I125*H125,2)</f>
        <v>0</v>
      </c>
      <c r="K125" s="167" t="s">
        <v>121</v>
      </c>
      <c r="L125" s="38"/>
      <c r="M125" s="172" t="s">
        <v>1</v>
      </c>
      <c r="N125" s="173" t="s">
        <v>41</v>
      </c>
      <c r="O125" s="76"/>
      <c r="P125" s="174">
        <f>O125*H125</f>
        <v>0</v>
      </c>
      <c r="Q125" s="174">
        <v>0</v>
      </c>
      <c r="R125" s="174">
        <f>Q125*H125</f>
        <v>0</v>
      </c>
      <c r="S125" s="174">
        <v>0.17000000000000001</v>
      </c>
      <c r="T125" s="175">
        <f>S125*H125</f>
        <v>5.1850000000000005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76" t="s">
        <v>122</v>
      </c>
      <c r="AT125" s="176" t="s">
        <v>117</v>
      </c>
      <c r="AU125" s="176" t="s">
        <v>83</v>
      </c>
      <c r="AY125" s="18" t="s">
        <v>115</v>
      </c>
      <c r="BE125" s="177">
        <f>IF(N125="základní",J125,0)</f>
        <v>0</v>
      </c>
      <c r="BF125" s="177">
        <f>IF(N125="snížená",J125,0)</f>
        <v>0</v>
      </c>
      <c r="BG125" s="177">
        <f>IF(N125="zákl. přenesená",J125,0)</f>
        <v>0</v>
      </c>
      <c r="BH125" s="177">
        <f>IF(N125="sníž. přenesená",J125,0)</f>
        <v>0</v>
      </c>
      <c r="BI125" s="177">
        <f>IF(N125="nulová",J125,0)</f>
        <v>0</v>
      </c>
      <c r="BJ125" s="18" t="s">
        <v>81</v>
      </c>
      <c r="BK125" s="177">
        <f>ROUND(I125*H125,2)</f>
        <v>0</v>
      </c>
      <c r="BL125" s="18" t="s">
        <v>122</v>
      </c>
      <c r="BM125" s="176" t="s">
        <v>123</v>
      </c>
    </row>
    <row r="126" s="13" customFormat="1">
      <c r="A126" s="13"/>
      <c r="B126" s="178"/>
      <c r="C126" s="13"/>
      <c r="D126" s="179" t="s">
        <v>124</v>
      </c>
      <c r="E126" s="180" t="s">
        <v>1</v>
      </c>
      <c r="F126" s="181" t="s">
        <v>125</v>
      </c>
      <c r="G126" s="13"/>
      <c r="H126" s="182">
        <v>1</v>
      </c>
      <c r="I126" s="183"/>
      <c r="J126" s="13"/>
      <c r="K126" s="13"/>
      <c r="L126" s="178"/>
      <c r="M126" s="184"/>
      <c r="N126" s="185"/>
      <c r="O126" s="185"/>
      <c r="P126" s="185"/>
      <c r="Q126" s="185"/>
      <c r="R126" s="185"/>
      <c r="S126" s="185"/>
      <c r="T126" s="18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0" t="s">
        <v>124</v>
      </c>
      <c r="AU126" s="180" t="s">
        <v>83</v>
      </c>
      <c r="AV126" s="13" t="s">
        <v>83</v>
      </c>
      <c r="AW126" s="13" t="s">
        <v>32</v>
      </c>
      <c r="AX126" s="13" t="s">
        <v>76</v>
      </c>
      <c r="AY126" s="180" t="s">
        <v>115</v>
      </c>
    </row>
    <row r="127" s="14" customFormat="1">
      <c r="A127" s="14"/>
      <c r="B127" s="187"/>
      <c r="C127" s="14"/>
      <c r="D127" s="179" t="s">
        <v>124</v>
      </c>
      <c r="E127" s="188" t="s">
        <v>1</v>
      </c>
      <c r="F127" s="189" t="s">
        <v>126</v>
      </c>
      <c r="G127" s="14"/>
      <c r="H127" s="188" t="s">
        <v>1</v>
      </c>
      <c r="I127" s="190"/>
      <c r="J127" s="14"/>
      <c r="K127" s="14"/>
      <c r="L127" s="187"/>
      <c r="M127" s="191"/>
      <c r="N127" s="192"/>
      <c r="O127" s="192"/>
      <c r="P127" s="192"/>
      <c r="Q127" s="192"/>
      <c r="R127" s="192"/>
      <c r="S127" s="192"/>
      <c r="T127" s="19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188" t="s">
        <v>124</v>
      </c>
      <c r="AU127" s="188" t="s">
        <v>83</v>
      </c>
      <c r="AV127" s="14" t="s">
        <v>81</v>
      </c>
      <c r="AW127" s="14" t="s">
        <v>32</v>
      </c>
      <c r="AX127" s="14" t="s">
        <v>76</v>
      </c>
      <c r="AY127" s="188" t="s">
        <v>115</v>
      </c>
    </row>
    <row r="128" s="13" customFormat="1">
      <c r="A128" s="13"/>
      <c r="B128" s="178"/>
      <c r="C128" s="13"/>
      <c r="D128" s="179" t="s">
        <v>124</v>
      </c>
      <c r="E128" s="180" t="s">
        <v>1</v>
      </c>
      <c r="F128" s="181" t="s">
        <v>127</v>
      </c>
      <c r="G128" s="13"/>
      <c r="H128" s="182">
        <v>29.5</v>
      </c>
      <c r="I128" s="183"/>
      <c r="J128" s="13"/>
      <c r="K128" s="13"/>
      <c r="L128" s="178"/>
      <c r="M128" s="184"/>
      <c r="N128" s="185"/>
      <c r="O128" s="185"/>
      <c r="P128" s="185"/>
      <c r="Q128" s="185"/>
      <c r="R128" s="185"/>
      <c r="S128" s="185"/>
      <c r="T128" s="18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0" t="s">
        <v>124</v>
      </c>
      <c r="AU128" s="180" t="s">
        <v>83</v>
      </c>
      <c r="AV128" s="13" t="s">
        <v>83</v>
      </c>
      <c r="AW128" s="13" t="s">
        <v>32</v>
      </c>
      <c r="AX128" s="13" t="s">
        <v>76</v>
      </c>
      <c r="AY128" s="180" t="s">
        <v>115</v>
      </c>
    </row>
    <row r="129" s="15" customFormat="1">
      <c r="A129" s="15"/>
      <c r="B129" s="194"/>
      <c r="C129" s="15"/>
      <c r="D129" s="179" t="s">
        <v>124</v>
      </c>
      <c r="E129" s="195" t="s">
        <v>1</v>
      </c>
      <c r="F129" s="196" t="s">
        <v>128</v>
      </c>
      <c r="G129" s="15"/>
      <c r="H129" s="197">
        <v>30.5</v>
      </c>
      <c r="I129" s="198"/>
      <c r="J129" s="15"/>
      <c r="K129" s="15"/>
      <c r="L129" s="194"/>
      <c r="M129" s="199"/>
      <c r="N129" s="200"/>
      <c r="O129" s="200"/>
      <c r="P129" s="200"/>
      <c r="Q129" s="200"/>
      <c r="R129" s="200"/>
      <c r="S129" s="200"/>
      <c r="T129" s="201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195" t="s">
        <v>124</v>
      </c>
      <c r="AU129" s="195" t="s">
        <v>83</v>
      </c>
      <c r="AV129" s="15" t="s">
        <v>122</v>
      </c>
      <c r="AW129" s="15" t="s">
        <v>32</v>
      </c>
      <c r="AX129" s="15" t="s">
        <v>81</v>
      </c>
      <c r="AY129" s="195" t="s">
        <v>115</v>
      </c>
    </row>
    <row r="130" s="2" customFormat="1" ht="24.15" customHeight="1">
      <c r="A130" s="37"/>
      <c r="B130" s="164"/>
      <c r="C130" s="165" t="s">
        <v>83</v>
      </c>
      <c r="D130" s="165" t="s">
        <v>117</v>
      </c>
      <c r="E130" s="166" t="s">
        <v>129</v>
      </c>
      <c r="F130" s="167" t="s">
        <v>130</v>
      </c>
      <c r="G130" s="168" t="s">
        <v>120</v>
      </c>
      <c r="H130" s="169">
        <v>30.375</v>
      </c>
      <c r="I130" s="170"/>
      <c r="J130" s="171">
        <f>ROUND(I130*H130,2)</f>
        <v>0</v>
      </c>
      <c r="K130" s="167" t="s">
        <v>121</v>
      </c>
      <c r="L130" s="38"/>
      <c r="M130" s="172" t="s">
        <v>1</v>
      </c>
      <c r="N130" s="173" t="s">
        <v>41</v>
      </c>
      <c r="O130" s="76"/>
      <c r="P130" s="174">
        <f>O130*H130</f>
        <v>0</v>
      </c>
      <c r="Q130" s="174">
        <v>0</v>
      </c>
      <c r="R130" s="174">
        <f>Q130*H130</f>
        <v>0</v>
      </c>
      <c r="S130" s="174">
        <v>0.23999999999999999</v>
      </c>
      <c r="T130" s="175">
        <f>S130*H130</f>
        <v>7.29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76" t="s">
        <v>122</v>
      </c>
      <c r="AT130" s="176" t="s">
        <v>117</v>
      </c>
      <c r="AU130" s="176" t="s">
        <v>83</v>
      </c>
      <c r="AY130" s="18" t="s">
        <v>115</v>
      </c>
      <c r="BE130" s="177">
        <f>IF(N130="základní",J130,0)</f>
        <v>0</v>
      </c>
      <c r="BF130" s="177">
        <f>IF(N130="snížená",J130,0)</f>
        <v>0</v>
      </c>
      <c r="BG130" s="177">
        <f>IF(N130="zákl. přenesená",J130,0)</f>
        <v>0</v>
      </c>
      <c r="BH130" s="177">
        <f>IF(N130="sníž. přenesená",J130,0)</f>
        <v>0</v>
      </c>
      <c r="BI130" s="177">
        <f>IF(N130="nulová",J130,0)</f>
        <v>0</v>
      </c>
      <c r="BJ130" s="18" t="s">
        <v>81</v>
      </c>
      <c r="BK130" s="177">
        <f>ROUND(I130*H130,2)</f>
        <v>0</v>
      </c>
      <c r="BL130" s="18" t="s">
        <v>122</v>
      </c>
      <c r="BM130" s="176" t="s">
        <v>131</v>
      </c>
    </row>
    <row r="131" s="14" customFormat="1">
      <c r="A131" s="14"/>
      <c r="B131" s="187"/>
      <c r="C131" s="14"/>
      <c r="D131" s="179" t="s">
        <v>124</v>
      </c>
      <c r="E131" s="188" t="s">
        <v>1</v>
      </c>
      <c r="F131" s="189" t="s">
        <v>126</v>
      </c>
      <c r="G131" s="14"/>
      <c r="H131" s="188" t="s">
        <v>1</v>
      </c>
      <c r="I131" s="190"/>
      <c r="J131" s="14"/>
      <c r="K131" s="14"/>
      <c r="L131" s="187"/>
      <c r="M131" s="191"/>
      <c r="N131" s="192"/>
      <c r="O131" s="192"/>
      <c r="P131" s="192"/>
      <c r="Q131" s="192"/>
      <c r="R131" s="192"/>
      <c r="S131" s="192"/>
      <c r="T131" s="19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88" t="s">
        <v>124</v>
      </c>
      <c r="AU131" s="188" t="s">
        <v>83</v>
      </c>
      <c r="AV131" s="14" t="s">
        <v>81</v>
      </c>
      <c r="AW131" s="14" t="s">
        <v>32</v>
      </c>
      <c r="AX131" s="14" t="s">
        <v>76</v>
      </c>
      <c r="AY131" s="188" t="s">
        <v>115</v>
      </c>
    </row>
    <row r="132" s="13" customFormat="1">
      <c r="A132" s="13"/>
      <c r="B132" s="178"/>
      <c r="C132" s="13"/>
      <c r="D132" s="179" t="s">
        <v>124</v>
      </c>
      <c r="E132" s="180" t="s">
        <v>1</v>
      </c>
      <c r="F132" s="181" t="s">
        <v>132</v>
      </c>
      <c r="G132" s="13"/>
      <c r="H132" s="182">
        <v>30.375</v>
      </c>
      <c r="I132" s="183"/>
      <c r="J132" s="13"/>
      <c r="K132" s="13"/>
      <c r="L132" s="178"/>
      <c r="M132" s="184"/>
      <c r="N132" s="185"/>
      <c r="O132" s="185"/>
      <c r="P132" s="185"/>
      <c r="Q132" s="185"/>
      <c r="R132" s="185"/>
      <c r="S132" s="185"/>
      <c r="T132" s="18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0" t="s">
        <v>124</v>
      </c>
      <c r="AU132" s="180" t="s">
        <v>83</v>
      </c>
      <c r="AV132" s="13" t="s">
        <v>83</v>
      </c>
      <c r="AW132" s="13" t="s">
        <v>32</v>
      </c>
      <c r="AX132" s="13" t="s">
        <v>81</v>
      </c>
      <c r="AY132" s="180" t="s">
        <v>115</v>
      </c>
    </row>
    <row r="133" s="2" customFormat="1" ht="24.15" customHeight="1">
      <c r="A133" s="37"/>
      <c r="B133" s="164"/>
      <c r="C133" s="165" t="s">
        <v>133</v>
      </c>
      <c r="D133" s="165" t="s">
        <v>117</v>
      </c>
      <c r="E133" s="166" t="s">
        <v>134</v>
      </c>
      <c r="F133" s="167" t="s">
        <v>135</v>
      </c>
      <c r="G133" s="168" t="s">
        <v>120</v>
      </c>
      <c r="H133" s="169">
        <v>1</v>
      </c>
      <c r="I133" s="170"/>
      <c r="J133" s="171">
        <f>ROUND(I133*H133,2)</f>
        <v>0</v>
      </c>
      <c r="K133" s="167" t="s">
        <v>121</v>
      </c>
      <c r="L133" s="38"/>
      <c r="M133" s="172" t="s">
        <v>1</v>
      </c>
      <c r="N133" s="173" t="s">
        <v>41</v>
      </c>
      <c r="O133" s="76"/>
      <c r="P133" s="174">
        <f>O133*H133</f>
        <v>0</v>
      </c>
      <c r="Q133" s="174">
        <v>0</v>
      </c>
      <c r="R133" s="174">
        <f>Q133*H133</f>
        <v>0</v>
      </c>
      <c r="S133" s="174">
        <v>0.316</v>
      </c>
      <c r="T133" s="175">
        <f>S133*H133</f>
        <v>0.316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76" t="s">
        <v>122</v>
      </c>
      <c r="AT133" s="176" t="s">
        <v>117</v>
      </c>
      <c r="AU133" s="176" t="s">
        <v>83</v>
      </c>
      <c r="AY133" s="18" t="s">
        <v>115</v>
      </c>
      <c r="BE133" s="177">
        <f>IF(N133="základní",J133,0)</f>
        <v>0</v>
      </c>
      <c r="BF133" s="177">
        <f>IF(N133="snížená",J133,0)</f>
        <v>0</v>
      </c>
      <c r="BG133" s="177">
        <f>IF(N133="zákl. přenesená",J133,0)</f>
        <v>0</v>
      </c>
      <c r="BH133" s="177">
        <f>IF(N133="sníž. přenesená",J133,0)</f>
        <v>0</v>
      </c>
      <c r="BI133" s="177">
        <f>IF(N133="nulová",J133,0)</f>
        <v>0</v>
      </c>
      <c r="BJ133" s="18" t="s">
        <v>81</v>
      </c>
      <c r="BK133" s="177">
        <f>ROUND(I133*H133,2)</f>
        <v>0</v>
      </c>
      <c r="BL133" s="18" t="s">
        <v>122</v>
      </c>
      <c r="BM133" s="176" t="s">
        <v>136</v>
      </c>
    </row>
    <row r="134" s="13" customFormat="1">
      <c r="A134" s="13"/>
      <c r="B134" s="178"/>
      <c r="C134" s="13"/>
      <c r="D134" s="179" t="s">
        <v>124</v>
      </c>
      <c r="E134" s="180" t="s">
        <v>1</v>
      </c>
      <c r="F134" s="181" t="s">
        <v>125</v>
      </c>
      <c r="G134" s="13"/>
      <c r="H134" s="182">
        <v>1</v>
      </c>
      <c r="I134" s="183"/>
      <c r="J134" s="13"/>
      <c r="K134" s="13"/>
      <c r="L134" s="178"/>
      <c r="M134" s="184"/>
      <c r="N134" s="185"/>
      <c r="O134" s="185"/>
      <c r="P134" s="185"/>
      <c r="Q134" s="185"/>
      <c r="R134" s="185"/>
      <c r="S134" s="185"/>
      <c r="T134" s="18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0" t="s">
        <v>124</v>
      </c>
      <c r="AU134" s="180" t="s">
        <v>83</v>
      </c>
      <c r="AV134" s="13" t="s">
        <v>83</v>
      </c>
      <c r="AW134" s="13" t="s">
        <v>32</v>
      </c>
      <c r="AX134" s="13" t="s">
        <v>81</v>
      </c>
      <c r="AY134" s="180" t="s">
        <v>115</v>
      </c>
    </row>
    <row r="135" s="2" customFormat="1" ht="24.15" customHeight="1">
      <c r="A135" s="37"/>
      <c r="B135" s="164"/>
      <c r="C135" s="165" t="s">
        <v>122</v>
      </c>
      <c r="D135" s="165" t="s">
        <v>117</v>
      </c>
      <c r="E135" s="166" t="s">
        <v>137</v>
      </c>
      <c r="F135" s="167" t="s">
        <v>138</v>
      </c>
      <c r="G135" s="168" t="s">
        <v>120</v>
      </c>
      <c r="H135" s="169">
        <v>164.16</v>
      </c>
      <c r="I135" s="170"/>
      <c r="J135" s="171">
        <f>ROUND(I135*H135,2)</f>
        <v>0</v>
      </c>
      <c r="K135" s="167" t="s">
        <v>121</v>
      </c>
      <c r="L135" s="38"/>
      <c r="M135" s="172" t="s">
        <v>1</v>
      </c>
      <c r="N135" s="173" t="s">
        <v>41</v>
      </c>
      <c r="O135" s="76"/>
      <c r="P135" s="174">
        <f>O135*H135</f>
        <v>0</v>
      </c>
      <c r="Q135" s="174">
        <v>0</v>
      </c>
      <c r="R135" s="174">
        <f>Q135*H135</f>
        <v>0</v>
      </c>
      <c r="S135" s="174">
        <v>0.098000000000000004</v>
      </c>
      <c r="T135" s="175">
        <f>S135*H135</f>
        <v>16.087679999999999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76" t="s">
        <v>122</v>
      </c>
      <c r="AT135" s="176" t="s">
        <v>117</v>
      </c>
      <c r="AU135" s="176" t="s">
        <v>83</v>
      </c>
      <c r="AY135" s="18" t="s">
        <v>115</v>
      </c>
      <c r="BE135" s="177">
        <f>IF(N135="základní",J135,0)</f>
        <v>0</v>
      </c>
      <c r="BF135" s="177">
        <f>IF(N135="snížená",J135,0)</f>
        <v>0</v>
      </c>
      <c r="BG135" s="177">
        <f>IF(N135="zákl. přenesená",J135,0)</f>
        <v>0</v>
      </c>
      <c r="BH135" s="177">
        <f>IF(N135="sníž. přenesená",J135,0)</f>
        <v>0</v>
      </c>
      <c r="BI135" s="177">
        <f>IF(N135="nulová",J135,0)</f>
        <v>0</v>
      </c>
      <c r="BJ135" s="18" t="s">
        <v>81</v>
      </c>
      <c r="BK135" s="177">
        <f>ROUND(I135*H135,2)</f>
        <v>0</v>
      </c>
      <c r="BL135" s="18" t="s">
        <v>122</v>
      </c>
      <c r="BM135" s="176" t="s">
        <v>139</v>
      </c>
    </row>
    <row r="136" s="13" customFormat="1">
      <c r="A136" s="13"/>
      <c r="B136" s="178"/>
      <c r="C136" s="13"/>
      <c r="D136" s="179" t="s">
        <v>124</v>
      </c>
      <c r="E136" s="180" t="s">
        <v>1</v>
      </c>
      <c r="F136" s="181" t="s">
        <v>140</v>
      </c>
      <c r="G136" s="13"/>
      <c r="H136" s="182">
        <v>164.16</v>
      </c>
      <c r="I136" s="183"/>
      <c r="J136" s="13"/>
      <c r="K136" s="13"/>
      <c r="L136" s="178"/>
      <c r="M136" s="184"/>
      <c r="N136" s="185"/>
      <c r="O136" s="185"/>
      <c r="P136" s="185"/>
      <c r="Q136" s="185"/>
      <c r="R136" s="185"/>
      <c r="S136" s="185"/>
      <c r="T136" s="18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0" t="s">
        <v>124</v>
      </c>
      <c r="AU136" s="180" t="s">
        <v>83</v>
      </c>
      <c r="AV136" s="13" t="s">
        <v>83</v>
      </c>
      <c r="AW136" s="13" t="s">
        <v>32</v>
      </c>
      <c r="AX136" s="13" t="s">
        <v>81</v>
      </c>
      <c r="AY136" s="180" t="s">
        <v>115</v>
      </c>
    </row>
    <row r="137" s="2" customFormat="1" ht="16.5" customHeight="1">
      <c r="A137" s="37"/>
      <c r="B137" s="164"/>
      <c r="C137" s="165" t="s">
        <v>141</v>
      </c>
      <c r="D137" s="165" t="s">
        <v>117</v>
      </c>
      <c r="E137" s="166" t="s">
        <v>142</v>
      </c>
      <c r="F137" s="167" t="s">
        <v>143</v>
      </c>
      <c r="G137" s="168" t="s">
        <v>144</v>
      </c>
      <c r="H137" s="169">
        <v>118</v>
      </c>
      <c r="I137" s="170"/>
      <c r="J137" s="171">
        <f>ROUND(I137*H137,2)</f>
        <v>0</v>
      </c>
      <c r="K137" s="167" t="s">
        <v>121</v>
      </c>
      <c r="L137" s="38"/>
      <c r="M137" s="172" t="s">
        <v>1</v>
      </c>
      <c r="N137" s="173" t="s">
        <v>41</v>
      </c>
      <c r="O137" s="76"/>
      <c r="P137" s="174">
        <f>O137*H137</f>
        <v>0</v>
      </c>
      <c r="Q137" s="174">
        <v>0</v>
      </c>
      <c r="R137" s="174">
        <f>Q137*H137</f>
        <v>0</v>
      </c>
      <c r="S137" s="174">
        <v>0.20499999999999999</v>
      </c>
      <c r="T137" s="175">
        <f>S137*H137</f>
        <v>24.189999999999998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76" t="s">
        <v>122</v>
      </c>
      <c r="AT137" s="176" t="s">
        <v>117</v>
      </c>
      <c r="AU137" s="176" t="s">
        <v>83</v>
      </c>
      <c r="AY137" s="18" t="s">
        <v>115</v>
      </c>
      <c r="BE137" s="177">
        <f>IF(N137="základní",J137,0)</f>
        <v>0</v>
      </c>
      <c r="BF137" s="177">
        <f>IF(N137="snížená",J137,0)</f>
        <v>0</v>
      </c>
      <c r="BG137" s="177">
        <f>IF(N137="zákl. přenesená",J137,0)</f>
        <v>0</v>
      </c>
      <c r="BH137" s="177">
        <f>IF(N137="sníž. přenesená",J137,0)</f>
        <v>0</v>
      </c>
      <c r="BI137" s="177">
        <f>IF(N137="nulová",J137,0)</f>
        <v>0</v>
      </c>
      <c r="BJ137" s="18" t="s">
        <v>81</v>
      </c>
      <c r="BK137" s="177">
        <f>ROUND(I137*H137,2)</f>
        <v>0</v>
      </c>
      <c r="BL137" s="18" t="s">
        <v>122</v>
      </c>
      <c r="BM137" s="176" t="s">
        <v>145</v>
      </c>
    </row>
    <row r="138" s="13" customFormat="1">
      <c r="A138" s="13"/>
      <c r="B138" s="178"/>
      <c r="C138" s="13"/>
      <c r="D138" s="179" t="s">
        <v>124</v>
      </c>
      <c r="E138" s="180" t="s">
        <v>1</v>
      </c>
      <c r="F138" s="181" t="s">
        <v>146</v>
      </c>
      <c r="G138" s="13"/>
      <c r="H138" s="182">
        <v>118</v>
      </c>
      <c r="I138" s="183"/>
      <c r="J138" s="13"/>
      <c r="K138" s="13"/>
      <c r="L138" s="178"/>
      <c r="M138" s="184"/>
      <c r="N138" s="185"/>
      <c r="O138" s="185"/>
      <c r="P138" s="185"/>
      <c r="Q138" s="185"/>
      <c r="R138" s="185"/>
      <c r="S138" s="185"/>
      <c r="T138" s="18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0" t="s">
        <v>124</v>
      </c>
      <c r="AU138" s="180" t="s">
        <v>83</v>
      </c>
      <c r="AV138" s="13" t="s">
        <v>83</v>
      </c>
      <c r="AW138" s="13" t="s">
        <v>32</v>
      </c>
      <c r="AX138" s="13" t="s">
        <v>81</v>
      </c>
      <c r="AY138" s="180" t="s">
        <v>115</v>
      </c>
    </row>
    <row r="139" s="2" customFormat="1" ht="24.15" customHeight="1">
      <c r="A139" s="37"/>
      <c r="B139" s="164"/>
      <c r="C139" s="165" t="s">
        <v>147</v>
      </c>
      <c r="D139" s="165" t="s">
        <v>117</v>
      </c>
      <c r="E139" s="166" t="s">
        <v>148</v>
      </c>
      <c r="F139" s="167" t="s">
        <v>149</v>
      </c>
      <c r="G139" s="168" t="s">
        <v>120</v>
      </c>
      <c r="H139" s="169">
        <v>22.800000000000001</v>
      </c>
      <c r="I139" s="170"/>
      <c r="J139" s="171">
        <f>ROUND(I139*H139,2)</f>
        <v>0</v>
      </c>
      <c r="K139" s="167" t="s">
        <v>121</v>
      </c>
      <c r="L139" s="38"/>
      <c r="M139" s="172" t="s">
        <v>1</v>
      </c>
      <c r="N139" s="173" t="s">
        <v>41</v>
      </c>
      <c r="O139" s="76"/>
      <c r="P139" s="174">
        <f>O139*H139</f>
        <v>0</v>
      </c>
      <c r="Q139" s="174">
        <v>0</v>
      </c>
      <c r="R139" s="174">
        <f>Q139*H139</f>
        <v>0</v>
      </c>
      <c r="S139" s="174">
        <v>0</v>
      </c>
      <c r="T139" s="17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76" t="s">
        <v>122</v>
      </c>
      <c r="AT139" s="176" t="s">
        <v>117</v>
      </c>
      <c r="AU139" s="176" t="s">
        <v>83</v>
      </c>
      <c r="AY139" s="18" t="s">
        <v>115</v>
      </c>
      <c r="BE139" s="177">
        <f>IF(N139="základní",J139,0)</f>
        <v>0</v>
      </c>
      <c r="BF139" s="177">
        <f>IF(N139="snížená",J139,0)</f>
        <v>0</v>
      </c>
      <c r="BG139" s="177">
        <f>IF(N139="zákl. přenesená",J139,0)</f>
        <v>0</v>
      </c>
      <c r="BH139" s="177">
        <f>IF(N139="sníž. přenesená",J139,0)</f>
        <v>0</v>
      </c>
      <c r="BI139" s="177">
        <f>IF(N139="nulová",J139,0)</f>
        <v>0</v>
      </c>
      <c r="BJ139" s="18" t="s">
        <v>81</v>
      </c>
      <c r="BK139" s="177">
        <f>ROUND(I139*H139,2)</f>
        <v>0</v>
      </c>
      <c r="BL139" s="18" t="s">
        <v>122</v>
      </c>
      <c r="BM139" s="176" t="s">
        <v>150</v>
      </c>
    </row>
    <row r="140" s="13" customFormat="1">
      <c r="A140" s="13"/>
      <c r="B140" s="178"/>
      <c r="C140" s="13"/>
      <c r="D140" s="179" t="s">
        <v>124</v>
      </c>
      <c r="E140" s="180" t="s">
        <v>1</v>
      </c>
      <c r="F140" s="181" t="s">
        <v>151</v>
      </c>
      <c r="G140" s="13"/>
      <c r="H140" s="182">
        <v>22.800000000000001</v>
      </c>
      <c r="I140" s="183"/>
      <c r="J140" s="13"/>
      <c r="K140" s="13"/>
      <c r="L140" s="178"/>
      <c r="M140" s="184"/>
      <c r="N140" s="185"/>
      <c r="O140" s="185"/>
      <c r="P140" s="185"/>
      <c r="Q140" s="185"/>
      <c r="R140" s="185"/>
      <c r="S140" s="185"/>
      <c r="T140" s="18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0" t="s">
        <v>124</v>
      </c>
      <c r="AU140" s="180" t="s">
        <v>83</v>
      </c>
      <c r="AV140" s="13" t="s">
        <v>83</v>
      </c>
      <c r="AW140" s="13" t="s">
        <v>32</v>
      </c>
      <c r="AX140" s="13" t="s">
        <v>81</v>
      </c>
      <c r="AY140" s="180" t="s">
        <v>115</v>
      </c>
    </row>
    <row r="141" s="2" customFormat="1" ht="24.15" customHeight="1">
      <c r="A141" s="37"/>
      <c r="B141" s="164"/>
      <c r="C141" s="165" t="s">
        <v>152</v>
      </c>
      <c r="D141" s="165" t="s">
        <v>117</v>
      </c>
      <c r="E141" s="166" t="s">
        <v>153</v>
      </c>
      <c r="F141" s="167" t="s">
        <v>154</v>
      </c>
      <c r="G141" s="168" t="s">
        <v>120</v>
      </c>
      <c r="H141" s="169">
        <v>22.800000000000001</v>
      </c>
      <c r="I141" s="170"/>
      <c r="J141" s="171">
        <f>ROUND(I141*H141,2)</f>
        <v>0</v>
      </c>
      <c r="K141" s="167" t="s">
        <v>121</v>
      </c>
      <c r="L141" s="38"/>
      <c r="M141" s="172" t="s">
        <v>1</v>
      </c>
      <c r="N141" s="173" t="s">
        <v>41</v>
      </c>
      <c r="O141" s="76"/>
      <c r="P141" s="174">
        <f>O141*H141</f>
        <v>0</v>
      </c>
      <c r="Q141" s="174">
        <v>0</v>
      </c>
      <c r="R141" s="174">
        <f>Q141*H141</f>
        <v>0</v>
      </c>
      <c r="S141" s="174">
        <v>0</v>
      </c>
      <c r="T141" s="17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76" t="s">
        <v>122</v>
      </c>
      <c r="AT141" s="176" t="s">
        <v>117</v>
      </c>
      <c r="AU141" s="176" t="s">
        <v>83</v>
      </c>
      <c r="AY141" s="18" t="s">
        <v>115</v>
      </c>
      <c r="BE141" s="177">
        <f>IF(N141="základní",J141,0)</f>
        <v>0</v>
      </c>
      <c r="BF141" s="177">
        <f>IF(N141="snížená",J141,0)</f>
        <v>0</v>
      </c>
      <c r="BG141" s="177">
        <f>IF(N141="zákl. přenesená",J141,0)</f>
        <v>0</v>
      </c>
      <c r="BH141" s="177">
        <f>IF(N141="sníž. přenesená",J141,0)</f>
        <v>0</v>
      </c>
      <c r="BI141" s="177">
        <f>IF(N141="nulová",J141,0)</f>
        <v>0</v>
      </c>
      <c r="BJ141" s="18" t="s">
        <v>81</v>
      </c>
      <c r="BK141" s="177">
        <f>ROUND(I141*H141,2)</f>
        <v>0</v>
      </c>
      <c r="BL141" s="18" t="s">
        <v>122</v>
      </c>
      <c r="BM141" s="176" t="s">
        <v>155</v>
      </c>
    </row>
    <row r="142" s="13" customFormat="1">
      <c r="A142" s="13"/>
      <c r="B142" s="178"/>
      <c r="C142" s="13"/>
      <c r="D142" s="179" t="s">
        <v>124</v>
      </c>
      <c r="E142" s="180" t="s">
        <v>1</v>
      </c>
      <c r="F142" s="181" t="s">
        <v>151</v>
      </c>
      <c r="G142" s="13"/>
      <c r="H142" s="182">
        <v>22.800000000000001</v>
      </c>
      <c r="I142" s="183"/>
      <c r="J142" s="13"/>
      <c r="K142" s="13"/>
      <c r="L142" s="178"/>
      <c r="M142" s="184"/>
      <c r="N142" s="185"/>
      <c r="O142" s="185"/>
      <c r="P142" s="185"/>
      <c r="Q142" s="185"/>
      <c r="R142" s="185"/>
      <c r="S142" s="185"/>
      <c r="T142" s="18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0" t="s">
        <v>124</v>
      </c>
      <c r="AU142" s="180" t="s">
        <v>83</v>
      </c>
      <c r="AV142" s="13" t="s">
        <v>83</v>
      </c>
      <c r="AW142" s="13" t="s">
        <v>32</v>
      </c>
      <c r="AX142" s="13" t="s">
        <v>81</v>
      </c>
      <c r="AY142" s="180" t="s">
        <v>115</v>
      </c>
    </row>
    <row r="143" s="2" customFormat="1" ht="16.5" customHeight="1">
      <c r="A143" s="37"/>
      <c r="B143" s="164"/>
      <c r="C143" s="202" t="s">
        <v>156</v>
      </c>
      <c r="D143" s="202" t="s">
        <v>157</v>
      </c>
      <c r="E143" s="203" t="s">
        <v>158</v>
      </c>
      <c r="F143" s="204" t="s">
        <v>159</v>
      </c>
      <c r="G143" s="205" t="s">
        <v>160</v>
      </c>
      <c r="H143" s="206">
        <v>0.45600000000000002</v>
      </c>
      <c r="I143" s="207"/>
      <c r="J143" s="208">
        <f>ROUND(I143*H143,2)</f>
        <v>0</v>
      </c>
      <c r="K143" s="204" t="s">
        <v>121</v>
      </c>
      <c r="L143" s="209"/>
      <c r="M143" s="210" t="s">
        <v>1</v>
      </c>
      <c r="N143" s="211" t="s">
        <v>41</v>
      </c>
      <c r="O143" s="76"/>
      <c r="P143" s="174">
        <f>O143*H143</f>
        <v>0</v>
      </c>
      <c r="Q143" s="174">
        <v>0.001</v>
      </c>
      <c r="R143" s="174">
        <f>Q143*H143</f>
        <v>0.00045600000000000003</v>
      </c>
      <c r="S143" s="174">
        <v>0</v>
      </c>
      <c r="T143" s="17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76" t="s">
        <v>156</v>
      </c>
      <c r="AT143" s="176" t="s">
        <v>157</v>
      </c>
      <c r="AU143" s="176" t="s">
        <v>83</v>
      </c>
      <c r="AY143" s="18" t="s">
        <v>115</v>
      </c>
      <c r="BE143" s="177">
        <f>IF(N143="základní",J143,0)</f>
        <v>0</v>
      </c>
      <c r="BF143" s="177">
        <f>IF(N143="snížená",J143,0)</f>
        <v>0</v>
      </c>
      <c r="BG143" s="177">
        <f>IF(N143="zákl. přenesená",J143,0)</f>
        <v>0</v>
      </c>
      <c r="BH143" s="177">
        <f>IF(N143="sníž. přenesená",J143,0)</f>
        <v>0</v>
      </c>
      <c r="BI143" s="177">
        <f>IF(N143="nulová",J143,0)</f>
        <v>0</v>
      </c>
      <c r="BJ143" s="18" t="s">
        <v>81</v>
      </c>
      <c r="BK143" s="177">
        <f>ROUND(I143*H143,2)</f>
        <v>0</v>
      </c>
      <c r="BL143" s="18" t="s">
        <v>122</v>
      </c>
      <c r="BM143" s="176" t="s">
        <v>161</v>
      </c>
    </row>
    <row r="144" s="13" customFormat="1">
      <c r="A144" s="13"/>
      <c r="B144" s="178"/>
      <c r="C144" s="13"/>
      <c r="D144" s="179" t="s">
        <v>124</v>
      </c>
      <c r="E144" s="13"/>
      <c r="F144" s="181" t="s">
        <v>162</v>
      </c>
      <c r="G144" s="13"/>
      <c r="H144" s="182">
        <v>0.45600000000000002</v>
      </c>
      <c r="I144" s="183"/>
      <c r="J144" s="13"/>
      <c r="K144" s="13"/>
      <c r="L144" s="178"/>
      <c r="M144" s="184"/>
      <c r="N144" s="185"/>
      <c r="O144" s="185"/>
      <c r="P144" s="185"/>
      <c r="Q144" s="185"/>
      <c r="R144" s="185"/>
      <c r="S144" s="185"/>
      <c r="T144" s="18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0" t="s">
        <v>124</v>
      </c>
      <c r="AU144" s="180" t="s">
        <v>83</v>
      </c>
      <c r="AV144" s="13" t="s">
        <v>83</v>
      </c>
      <c r="AW144" s="13" t="s">
        <v>3</v>
      </c>
      <c r="AX144" s="13" t="s">
        <v>81</v>
      </c>
      <c r="AY144" s="180" t="s">
        <v>115</v>
      </c>
    </row>
    <row r="145" s="12" customFormat="1" ht="22.8" customHeight="1">
      <c r="A145" s="12"/>
      <c r="B145" s="151"/>
      <c r="C145" s="12"/>
      <c r="D145" s="152" t="s">
        <v>75</v>
      </c>
      <c r="E145" s="162" t="s">
        <v>141</v>
      </c>
      <c r="F145" s="162" t="s">
        <v>163</v>
      </c>
      <c r="G145" s="12"/>
      <c r="H145" s="12"/>
      <c r="I145" s="154"/>
      <c r="J145" s="163">
        <f>BK145</f>
        <v>0</v>
      </c>
      <c r="K145" s="12"/>
      <c r="L145" s="151"/>
      <c r="M145" s="156"/>
      <c r="N145" s="157"/>
      <c r="O145" s="157"/>
      <c r="P145" s="158">
        <f>SUM(P146:P154)</f>
        <v>0</v>
      </c>
      <c r="Q145" s="157"/>
      <c r="R145" s="158">
        <f>SUM(R146:R154)</f>
        <v>22.631860000000003</v>
      </c>
      <c r="S145" s="157"/>
      <c r="T145" s="159">
        <f>SUM(T146:T154)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52" t="s">
        <v>81</v>
      </c>
      <c r="AT145" s="160" t="s">
        <v>75</v>
      </c>
      <c r="AU145" s="160" t="s">
        <v>81</v>
      </c>
      <c r="AY145" s="152" t="s">
        <v>115</v>
      </c>
      <c r="BK145" s="161">
        <f>SUM(BK146:BK154)</f>
        <v>0</v>
      </c>
    </row>
    <row r="146" s="2" customFormat="1" ht="24.15" customHeight="1">
      <c r="A146" s="37"/>
      <c r="B146" s="164"/>
      <c r="C146" s="165" t="s">
        <v>164</v>
      </c>
      <c r="D146" s="165" t="s">
        <v>117</v>
      </c>
      <c r="E146" s="166" t="s">
        <v>165</v>
      </c>
      <c r="F146" s="167" t="s">
        <v>166</v>
      </c>
      <c r="G146" s="168" t="s">
        <v>167</v>
      </c>
      <c r="H146" s="169">
        <v>2.0059999999999998</v>
      </c>
      <c r="I146" s="170"/>
      <c r="J146" s="171">
        <f>ROUND(I146*H146,2)</f>
        <v>0</v>
      </c>
      <c r="K146" s="167" t="s">
        <v>121</v>
      </c>
      <c r="L146" s="38"/>
      <c r="M146" s="172" t="s">
        <v>1</v>
      </c>
      <c r="N146" s="173" t="s">
        <v>41</v>
      </c>
      <c r="O146" s="76"/>
      <c r="P146" s="174">
        <f>O146*H146</f>
        <v>0</v>
      </c>
      <c r="Q146" s="174">
        <v>1.01</v>
      </c>
      <c r="R146" s="174">
        <f>Q146*H146</f>
        <v>2.0260599999999998</v>
      </c>
      <c r="S146" s="174">
        <v>0</v>
      </c>
      <c r="T146" s="17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76" t="s">
        <v>122</v>
      </c>
      <c r="AT146" s="176" t="s">
        <v>117</v>
      </c>
      <c r="AU146" s="176" t="s">
        <v>83</v>
      </c>
      <c r="AY146" s="18" t="s">
        <v>115</v>
      </c>
      <c r="BE146" s="177">
        <f>IF(N146="základní",J146,0)</f>
        <v>0</v>
      </c>
      <c r="BF146" s="177">
        <f>IF(N146="snížená",J146,0)</f>
        <v>0</v>
      </c>
      <c r="BG146" s="177">
        <f>IF(N146="zákl. přenesená",J146,0)</f>
        <v>0</v>
      </c>
      <c r="BH146" s="177">
        <f>IF(N146="sníž. přenesená",J146,0)</f>
        <v>0</v>
      </c>
      <c r="BI146" s="177">
        <f>IF(N146="nulová",J146,0)</f>
        <v>0</v>
      </c>
      <c r="BJ146" s="18" t="s">
        <v>81</v>
      </c>
      <c r="BK146" s="177">
        <f>ROUND(I146*H146,2)</f>
        <v>0</v>
      </c>
      <c r="BL146" s="18" t="s">
        <v>122</v>
      </c>
      <c r="BM146" s="176" t="s">
        <v>168</v>
      </c>
    </row>
    <row r="147" s="13" customFormat="1">
      <c r="A147" s="13"/>
      <c r="B147" s="178"/>
      <c r="C147" s="13"/>
      <c r="D147" s="179" t="s">
        <v>124</v>
      </c>
      <c r="E147" s="180" t="s">
        <v>1</v>
      </c>
      <c r="F147" s="181" t="s">
        <v>169</v>
      </c>
      <c r="G147" s="13"/>
      <c r="H147" s="182">
        <v>2.0059999999999998</v>
      </c>
      <c r="I147" s="183"/>
      <c r="J147" s="13"/>
      <c r="K147" s="13"/>
      <c r="L147" s="178"/>
      <c r="M147" s="184"/>
      <c r="N147" s="185"/>
      <c r="O147" s="185"/>
      <c r="P147" s="185"/>
      <c r="Q147" s="185"/>
      <c r="R147" s="185"/>
      <c r="S147" s="185"/>
      <c r="T147" s="18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0" t="s">
        <v>124</v>
      </c>
      <c r="AU147" s="180" t="s">
        <v>83</v>
      </c>
      <c r="AV147" s="13" t="s">
        <v>83</v>
      </c>
      <c r="AW147" s="13" t="s">
        <v>32</v>
      </c>
      <c r="AX147" s="13" t="s">
        <v>81</v>
      </c>
      <c r="AY147" s="180" t="s">
        <v>115</v>
      </c>
    </row>
    <row r="148" s="2" customFormat="1" ht="24.15" customHeight="1">
      <c r="A148" s="37"/>
      <c r="B148" s="164"/>
      <c r="C148" s="165" t="s">
        <v>170</v>
      </c>
      <c r="D148" s="165" t="s">
        <v>117</v>
      </c>
      <c r="E148" s="166" t="s">
        <v>171</v>
      </c>
      <c r="F148" s="167" t="s">
        <v>172</v>
      </c>
      <c r="G148" s="168" t="s">
        <v>120</v>
      </c>
      <c r="H148" s="169">
        <v>182.40000000000001</v>
      </c>
      <c r="I148" s="170"/>
      <c r="J148" s="171">
        <f>ROUND(I148*H148,2)</f>
        <v>0</v>
      </c>
      <c r="K148" s="167" t="s">
        <v>121</v>
      </c>
      <c r="L148" s="38"/>
      <c r="M148" s="172" t="s">
        <v>1</v>
      </c>
      <c r="N148" s="173" t="s">
        <v>41</v>
      </c>
      <c r="O148" s="76"/>
      <c r="P148" s="174">
        <f>O148*H148</f>
        <v>0</v>
      </c>
      <c r="Q148" s="174">
        <v>0.0075300000000000002</v>
      </c>
      <c r="R148" s="174">
        <f>Q148*H148</f>
        <v>1.373472</v>
      </c>
      <c r="S148" s="174">
        <v>0</v>
      </c>
      <c r="T148" s="17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76" t="s">
        <v>122</v>
      </c>
      <c r="AT148" s="176" t="s">
        <v>117</v>
      </c>
      <c r="AU148" s="176" t="s">
        <v>83</v>
      </c>
      <c r="AY148" s="18" t="s">
        <v>115</v>
      </c>
      <c r="BE148" s="177">
        <f>IF(N148="základní",J148,0)</f>
        <v>0</v>
      </c>
      <c r="BF148" s="177">
        <f>IF(N148="snížená",J148,0)</f>
        <v>0</v>
      </c>
      <c r="BG148" s="177">
        <f>IF(N148="zákl. přenesená",J148,0)</f>
        <v>0</v>
      </c>
      <c r="BH148" s="177">
        <f>IF(N148="sníž. přenesená",J148,0)</f>
        <v>0</v>
      </c>
      <c r="BI148" s="177">
        <f>IF(N148="nulová",J148,0)</f>
        <v>0</v>
      </c>
      <c r="BJ148" s="18" t="s">
        <v>81</v>
      </c>
      <c r="BK148" s="177">
        <f>ROUND(I148*H148,2)</f>
        <v>0</v>
      </c>
      <c r="BL148" s="18" t="s">
        <v>122</v>
      </c>
      <c r="BM148" s="176" t="s">
        <v>173</v>
      </c>
    </row>
    <row r="149" s="13" customFormat="1">
      <c r="A149" s="13"/>
      <c r="B149" s="178"/>
      <c r="C149" s="13"/>
      <c r="D149" s="179" t="s">
        <v>124</v>
      </c>
      <c r="E149" s="180" t="s">
        <v>1</v>
      </c>
      <c r="F149" s="181" t="s">
        <v>174</v>
      </c>
      <c r="G149" s="13"/>
      <c r="H149" s="182">
        <v>182.40000000000001</v>
      </c>
      <c r="I149" s="183"/>
      <c r="J149" s="13"/>
      <c r="K149" s="13"/>
      <c r="L149" s="178"/>
      <c r="M149" s="184"/>
      <c r="N149" s="185"/>
      <c r="O149" s="185"/>
      <c r="P149" s="185"/>
      <c r="Q149" s="185"/>
      <c r="R149" s="185"/>
      <c r="S149" s="185"/>
      <c r="T149" s="18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0" t="s">
        <v>124</v>
      </c>
      <c r="AU149" s="180" t="s">
        <v>83</v>
      </c>
      <c r="AV149" s="13" t="s">
        <v>83</v>
      </c>
      <c r="AW149" s="13" t="s">
        <v>32</v>
      </c>
      <c r="AX149" s="13" t="s">
        <v>81</v>
      </c>
      <c r="AY149" s="180" t="s">
        <v>115</v>
      </c>
    </row>
    <row r="150" s="2" customFormat="1" ht="24.15" customHeight="1">
      <c r="A150" s="37"/>
      <c r="B150" s="164"/>
      <c r="C150" s="165" t="s">
        <v>175</v>
      </c>
      <c r="D150" s="165" t="s">
        <v>117</v>
      </c>
      <c r="E150" s="166" t="s">
        <v>176</v>
      </c>
      <c r="F150" s="167" t="s">
        <v>177</v>
      </c>
      <c r="G150" s="168" t="s">
        <v>120</v>
      </c>
      <c r="H150" s="169">
        <v>182.40000000000001</v>
      </c>
      <c r="I150" s="170"/>
      <c r="J150" s="171">
        <f>ROUND(I150*H150,2)</f>
        <v>0</v>
      </c>
      <c r="K150" s="167" t="s">
        <v>121</v>
      </c>
      <c r="L150" s="38"/>
      <c r="M150" s="172" t="s">
        <v>1</v>
      </c>
      <c r="N150" s="173" t="s">
        <v>41</v>
      </c>
      <c r="O150" s="76"/>
      <c r="P150" s="174">
        <f>O150*H150</f>
        <v>0</v>
      </c>
      <c r="Q150" s="174">
        <v>0.10373</v>
      </c>
      <c r="R150" s="174">
        <f>Q150*H150</f>
        <v>18.920352000000001</v>
      </c>
      <c r="S150" s="174">
        <v>0</v>
      </c>
      <c r="T150" s="17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76" t="s">
        <v>122</v>
      </c>
      <c r="AT150" s="176" t="s">
        <v>117</v>
      </c>
      <c r="AU150" s="176" t="s">
        <v>83</v>
      </c>
      <c r="AY150" s="18" t="s">
        <v>115</v>
      </c>
      <c r="BE150" s="177">
        <f>IF(N150="základní",J150,0)</f>
        <v>0</v>
      </c>
      <c r="BF150" s="177">
        <f>IF(N150="snížená",J150,0)</f>
        <v>0</v>
      </c>
      <c r="BG150" s="177">
        <f>IF(N150="zákl. přenesená",J150,0)</f>
        <v>0</v>
      </c>
      <c r="BH150" s="177">
        <f>IF(N150="sníž. přenesená",J150,0)</f>
        <v>0</v>
      </c>
      <c r="BI150" s="177">
        <f>IF(N150="nulová",J150,0)</f>
        <v>0</v>
      </c>
      <c r="BJ150" s="18" t="s">
        <v>81</v>
      </c>
      <c r="BK150" s="177">
        <f>ROUND(I150*H150,2)</f>
        <v>0</v>
      </c>
      <c r="BL150" s="18" t="s">
        <v>122</v>
      </c>
      <c r="BM150" s="176" t="s">
        <v>178</v>
      </c>
    </row>
    <row r="151" s="2" customFormat="1" ht="33" customHeight="1">
      <c r="A151" s="37"/>
      <c r="B151" s="164"/>
      <c r="C151" s="165" t="s">
        <v>8</v>
      </c>
      <c r="D151" s="165" t="s">
        <v>117</v>
      </c>
      <c r="E151" s="166" t="s">
        <v>179</v>
      </c>
      <c r="F151" s="167" t="s">
        <v>180</v>
      </c>
      <c r="G151" s="168" t="s">
        <v>120</v>
      </c>
      <c r="H151" s="169">
        <v>1.3999999999999999</v>
      </c>
      <c r="I151" s="170"/>
      <c r="J151" s="171">
        <f>ROUND(I151*H151,2)</f>
        <v>0</v>
      </c>
      <c r="K151" s="167" t="s">
        <v>121</v>
      </c>
      <c r="L151" s="38"/>
      <c r="M151" s="172" t="s">
        <v>1</v>
      </c>
      <c r="N151" s="173" t="s">
        <v>41</v>
      </c>
      <c r="O151" s="76"/>
      <c r="P151" s="174">
        <f>O151*H151</f>
        <v>0</v>
      </c>
      <c r="Q151" s="174">
        <v>0.089219999999999994</v>
      </c>
      <c r="R151" s="174">
        <f>Q151*H151</f>
        <v>0.12490799999999998</v>
      </c>
      <c r="S151" s="174">
        <v>0</v>
      </c>
      <c r="T151" s="17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76" t="s">
        <v>122</v>
      </c>
      <c r="AT151" s="176" t="s">
        <v>117</v>
      </c>
      <c r="AU151" s="176" t="s">
        <v>83</v>
      </c>
      <c r="AY151" s="18" t="s">
        <v>115</v>
      </c>
      <c r="BE151" s="177">
        <f>IF(N151="základní",J151,0)</f>
        <v>0</v>
      </c>
      <c r="BF151" s="177">
        <f>IF(N151="snížená",J151,0)</f>
        <v>0</v>
      </c>
      <c r="BG151" s="177">
        <f>IF(N151="zákl. přenesená",J151,0)</f>
        <v>0</v>
      </c>
      <c r="BH151" s="177">
        <f>IF(N151="sníž. přenesená",J151,0)</f>
        <v>0</v>
      </c>
      <c r="BI151" s="177">
        <f>IF(N151="nulová",J151,0)</f>
        <v>0</v>
      </c>
      <c r="BJ151" s="18" t="s">
        <v>81</v>
      </c>
      <c r="BK151" s="177">
        <f>ROUND(I151*H151,2)</f>
        <v>0</v>
      </c>
      <c r="BL151" s="18" t="s">
        <v>122</v>
      </c>
      <c r="BM151" s="176" t="s">
        <v>181</v>
      </c>
    </row>
    <row r="152" s="13" customFormat="1">
      <c r="A152" s="13"/>
      <c r="B152" s="178"/>
      <c r="C152" s="13"/>
      <c r="D152" s="179" t="s">
        <v>124</v>
      </c>
      <c r="E152" s="180" t="s">
        <v>1</v>
      </c>
      <c r="F152" s="181" t="s">
        <v>182</v>
      </c>
      <c r="G152" s="13"/>
      <c r="H152" s="182">
        <v>1.3999999999999999</v>
      </c>
      <c r="I152" s="183"/>
      <c r="J152" s="13"/>
      <c r="K152" s="13"/>
      <c r="L152" s="178"/>
      <c r="M152" s="184"/>
      <c r="N152" s="185"/>
      <c r="O152" s="185"/>
      <c r="P152" s="185"/>
      <c r="Q152" s="185"/>
      <c r="R152" s="185"/>
      <c r="S152" s="185"/>
      <c r="T152" s="18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0" t="s">
        <v>124</v>
      </c>
      <c r="AU152" s="180" t="s">
        <v>83</v>
      </c>
      <c r="AV152" s="13" t="s">
        <v>83</v>
      </c>
      <c r="AW152" s="13" t="s">
        <v>32</v>
      </c>
      <c r="AX152" s="13" t="s">
        <v>81</v>
      </c>
      <c r="AY152" s="180" t="s">
        <v>115</v>
      </c>
    </row>
    <row r="153" s="2" customFormat="1" ht="24.15" customHeight="1">
      <c r="A153" s="37"/>
      <c r="B153" s="164"/>
      <c r="C153" s="202" t="s">
        <v>183</v>
      </c>
      <c r="D153" s="202" t="s">
        <v>157</v>
      </c>
      <c r="E153" s="203" t="s">
        <v>184</v>
      </c>
      <c r="F153" s="204" t="s">
        <v>185</v>
      </c>
      <c r="G153" s="205" t="s">
        <v>120</v>
      </c>
      <c r="H153" s="206">
        <v>1.4279999999999999</v>
      </c>
      <c r="I153" s="207"/>
      <c r="J153" s="208">
        <f>ROUND(I153*H153,2)</f>
        <v>0</v>
      </c>
      <c r="K153" s="204" t="s">
        <v>121</v>
      </c>
      <c r="L153" s="209"/>
      <c r="M153" s="210" t="s">
        <v>1</v>
      </c>
      <c r="N153" s="211" t="s">
        <v>41</v>
      </c>
      <c r="O153" s="76"/>
      <c r="P153" s="174">
        <f>O153*H153</f>
        <v>0</v>
      </c>
      <c r="Q153" s="174">
        <v>0.13100000000000001</v>
      </c>
      <c r="R153" s="174">
        <f>Q153*H153</f>
        <v>0.18706800000000001</v>
      </c>
      <c r="S153" s="174">
        <v>0</v>
      </c>
      <c r="T153" s="17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76" t="s">
        <v>156</v>
      </c>
      <c r="AT153" s="176" t="s">
        <v>157</v>
      </c>
      <c r="AU153" s="176" t="s">
        <v>83</v>
      </c>
      <c r="AY153" s="18" t="s">
        <v>115</v>
      </c>
      <c r="BE153" s="177">
        <f>IF(N153="základní",J153,0)</f>
        <v>0</v>
      </c>
      <c r="BF153" s="177">
        <f>IF(N153="snížená",J153,0)</f>
        <v>0</v>
      </c>
      <c r="BG153" s="177">
        <f>IF(N153="zákl. přenesená",J153,0)</f>
        <v>0</v>
      </c>
      <c r="BH153" s="177">
        <f>IF(N153="sníž. přenesená",J153,0)</f>
        <v>0</v>
      </c>
      <c r="BI153" s="177">
        <f>IF(N153="nulová",J153,0)</f>
        <v>0</v>
      </c>
      <c r="BJ153" s="18" t="s">
        <v>81</v>
      </c>
      <c r="BK153" s="177">
        <f>ROUND(I153*H153,2)</f>
        <v>0</v>
      </c>
      <c r="BL153" s="18" t="s">
        <v>122</v>
      </c>
      <c r="BM153" s="176" t="s">
        <v>186</v>
      </c>
    </row>
    <row r="154" s="13" customFormat="1">
      <c r="A154" s="13"/>
      <c r="B154" s="178"/>
      <c r="C154" s="13"/>
      <c r="D154" s="179" t="s">
        <v>124</v>
      </c>
      <c r="E154" s="180" t="s">
        <v>1</v>
      </c>
      <c r="F154" s="181" t="s">
        <v>187</v>
      </c>
      <c r="G154" s="13"/>
      <c r="H154" s="182">
        <v>1.4279999999999999</v>
      </c>
      <c r="I154" s="183"/>
      <c r="J154" s="13"/>
      <c r="K154" s="13"/>
      <c r="L154" s="178"/>
      <c r="M154" s="184"/>
      <c r="N154" s="185"/>
      <c r="O154" s="185"/>
      <c r="P154" s="185"/>
      <c r="Q154" s="185"/>
      <c r="R154" s="185"/>
      <c r="S154" s="185"/>
      <c r="T154" s="18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0" t="s">
        <v>124</v>
      </c>
      <c r="AU154" s="180" t="s">
        <v>83</v>
      </c>
      <c r="AV154" s="13" t="s">
        <v>83</v>
      </c>
      <c r="AW154" s="13" t="s">
        <v>32</v>
      </c>
      <c r="AX154" s="13" t="s">
        <v>81</v>
      </c>
      <c r="AY154" s="180" t="s">
        <v>115</v>
      </c>
    </row>
    <row r="155" s="12" customFormat="1" ht="22.8" customHeight="1">
      <c r="A155" s="12"/>
      <c r="B155" s="151"/>
      <c r="C155" s="12"/>
      <c r="D155" s="152" t="s">
        <v>75</v>
      </c>
      <c r="E155" s="162" t="s">
        <v>156</v>
      </c>
      <c r="F155" s="162" t="s">
        <v>188</v>
      </c>
      <c r="G155" s="12"/>
      <c r="H155" s="12"/>
      <c r="I155" s="154"/>
      <c r="J155" s="163">
        <f>BK155</f>
        <v>0</v>
      </c>
      <c r="K155" s="12"/>
      <c r="L155" s="151"/>
      <c r="M155" s="156"/>
      <c r="N155" s="157"/>
      <c r="O155" s="157"/>
      <c r="P155" s="158">
        <f>SUM(P156:P158)</f>
        <v>0</v>
      </c>
      <c r="Q155" s="157"/>
      <c r="R155" s="158">
        <f>SUM(R156:R158)</f>
        <v>0.41974</v>
      </c>
      <c r="S155" s="157"/>
      <c r="T155" s="159">
        <f>SUM(T156:T158)</f>
        <v>0.20000000000000001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2" t="s">
        <v>81</v>
      </c>
      <c r="AT155" s="160" t="s">
        <v>75</v>
      </c>
      <c r="AU155" s="160" t="s">
        <v>81</v>
      </c>
      <c r="AY155" s="152" t="s">
        <v>115</v>
      </c>
      <c r="BK155" s="161">
        <f>SUM(BK156:BK158)</f>
        <v>0</v>
      </c>
    </row>
    <row r="156" s="2" customFormat="1" ht="24.15" customHeight="1">
      <c r="A156" s="37"/>
      <c r="B156" s="164"/>
      <c r="C156" s="165" t="s">
        <v>189</v>
      </c>
      <c r="D156" s="165" t="s">
        <v>117</v>
      </c>
      <c r="E156" s="166" t="s">
        <v>190</v>
      </c>
      <c r="F156" s="167" t="s">
        <v>191</v>
      </c>
      <c r="G156" s="168" t="s">
        <v>192</v>
      </c>
      <c r="H156" s="169">
        <v>1</v>
      </c>
      <c r="I156" s="170"/>
      <c r="J156" s="171">
        <f>ROUND(I156*H156,2)</f>
        <v>0</v>
      </c>
      <c r="K156" s="167" t="s">
        <v>121</v>
      </c>
      <c r="L156" s="38"/>
      <c r="M156" s="172" t="s">
        <v>1</v>
      </c>
      <c r="N156" s="173" t="s">
        <v>41</v>
      </c>
      <c r="O156" s="76"/>
      <c r="P156" s="174">
        <f>O156*H156</f>
        <v>0</v>
      </c>
      <c r="Q156" s="174">
        <v>0.089999999999999997</v>
      </c>
      <c r="R156" s="174">
        <f>Q156*H156</f>
        <v>0.089999999999999997</v>
      </c>
      <c r="S156" s="174">
        <v>0</v>
      </c>
      <c r="T156" s="17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76" t="s">
        <v>122</v>
      </c>
      <c r="AT156" s="176" t="s">
        <v>117</v>
      </c>
      <c r="AU156" s="176" t="s">
        <v>83</v>
      </c>
      <c r="AY156" s="18" t="s">
        <v>115</v>
      </c>
      <c r="BE156" s="177">
        <f>IF(N156="základní",J156,0)</f>
        <v>0</v>
      </c>
      <c r="BF156" s="177">
        <f>IF(N156="snížená",J156,0)</f>
        <v>0</v>
      </c>
      <c r="BG156" s="177">
        <f>IF(N156="zákl. přenesená",J156,0)</f>
        <v>0</v>
      </c>
      <c r="BH156" s="177">
        <f>IF(N156="sníž. přenesená",J156,0)</f>
        <v>0</v>
      </c>
      <c r="BI156" s="177">
        <f>IF(N156="nulová",J156,0)</f>
        <v>0</v>
      </c>
      <c r="BJ156" s="18" t="s">
        <v>81</v>
      </c>
      <c r="BK156" s="177">
        <f>ROUND(I156*H156,2)</f>
        <v>0</v>
      </c>
      <c r="BL156" s="18" t="s">
        <v>122</v>
      </c>
      <c r="BM156" s="176" t="s">
        <v>193</v>
      </c>
    </row>
    <row r="157" s="2" customFormat="1" ht="24.15" customHeight="1">
      <c r="A157" s="37"/>
      <c r="B157" s="164"/>
      <c r="C157" s="165" t="s">
        <v>194</v>
      </c>
      <c r="D157" s="165" t="s">
        <v>117</v>
      </c>
      <c r="E157" s="166" t="s">
        <v>195</v>
      </c>
      <c r="F157" s="167" t="s">
        <v>196</v>
      </c>
      <c r="G157" s="168" t="s">
        <v>192</v>
      </c>
      <c r="H157" s="169">
        <v>1</v>
      </c>
      <c r="I157" s="170"/>
      <c r="J157" s="171">
        <f>ROUND(I157*H157,2)</f>
        <v>0</v>
      </c>
      <c r="K157" s="167" t="s">
        <v>121</v>
      </c>
      <c r="L157" s="38"/>
      <c r="M157" s="172" t="s">
        <v>1</v>
      </c>
      <c r="N157" s="173" t="s">
        <v>41</v>
      </c>
      <c r="O157" s="76"/>
      <c r="P157" s="174">
        <f>O157*H157</f>
        <v>0</v>
      </c>
      <c r="Q157" s="174">
        <v>0</v>
      </c>
      <c r="R157" s="174">
        <f>Q157*H157</f>
        <v>0</v>
      </c>
      <c r="S157" s="174">
        <v>0.20000000000000001</v>
      </c>
      <c r="T157" s="175">
        <f>S157*H157</f>
        <v>0.20000000000000001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76" t="s">
        <v>122</v>
      </c>
      <c r="AT157" s="176" t="s">
        <v>117</v>
      </c>
      <c r="AU157" s="176" t="s">
        <v>83</v>
      </c>
      <c r="AY157" s="18" t="s">
        <v>115</v>
      </c>
      <c r="BE157" s="177">
        <f>IF(N157="základní",J157,0)</f>
        <v>0</v>
      </c>
      <c r="BF157" s="177">
        <f>IF(N157="snížená",J157,0)</f>
        <v>0</v>
      </c>
      <c r="BG157" s="177">
        <f>IF(N157="zákl. přenesená",J157,0)</f>
        <v>0</v>
      </c>
      <c r="BH157" s="177">
        <f>IF(N157="sníž. přenesená",J157,0)</f>
        <v>0</v>
      </c>
      <c r="BI157" s="177">
        <f>IF(N157="nulová",J157,0)</f>
        <v>0</v>
      </c>
      <c r="BJ157" s="18" t="s">
        <v>81</v>
      </c>
      <c r="BK157" s="177">
        <f>ROUND(I157*H157,2)</f>
        <v>0</v>
      </c>
      <c r="BL157" s="18" t="s">
        <v>122</v>
      </c>
      <c r="BM157" s="176" t="s">
        <v>197</v>
      </c>
    </row>
    <row r="158" s="2" customFormat="1" ht="24.15" customHeight="1">
      <c r="A158" s="37"/>
      <c r="B158" s="164"/>
      <c r="C158" s="165" t="s">
        <v>198</v>
      </c>
      <c r="D158" s="165" t="s">
        <v>117</v>
      </c>
      <c r="E158" s="166" t="s">
        <v>199</v>
      </c>
      <c r="F158" s="167" t="s">
        <v>200</v>
      </c>
      <c r="G158" s="168" t="s">
        <v>192</v>
      </c>
      <c r="H158" s="169">
        <v>1</v>
      </c>
      <c r="I158" s="170"/>
      <c r="J158" s="171">
        <f>ROUND(I158*H158,2)</f>
        <v>0</v>
      </c>
      <c r="K158" s="167" t="s">
        <v>201</v>
      </c>
      <c r="L158" s="38"/>
      <c r="M158" s="172" t="s">
        <v>1</v>
      </c>
      <c r="N158" s="173" t="s">
        <v>41</v>
      </c>
      <c r="O158" s="76"/>
      <c r="P158" s="174">
        <f>O158*H158</f>
        <v>0</v>
      </c>
      <c r="Q158" s="174">
        <v>0.32973999999999998</v>
      </c>
      <c r="R158" s="174">
        <f>Q158*H158</f>
        <v>0.32973999999999998</v>
      </c>
      <c r="S158" s="174">
        <v>0</v>
      </c>
      <c r="T158" s="17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76" t="s">
        <v>122</v>
      </c>
      <c r="AT158" s="176" t="s">
        <v>117</v>
      </c>
      <c r="AU158" s="176" t="s">
        <v>83</v>
      </c>
      <c r="AY158" s="18" t="s">
        <v>115</v>
      </c>
      <c r="BE158" s="177">
        <f>IF(N158="základní",J158,0)</f>
        <v>0</v>
      </c>
      <c r="BF158" s="177">
        <f>IF(N158="snížená",J158,0)</f>
        <v>0</v>
      </c>
      <c r="BG158" s="177">
        <f>IF(N158="zákl. přenesená",J158,0)</f>
        <v>0</v>
      </c>
      <c r="BH158" s="177">
        <f>IF(N158="sníž. přenesená",J158,0)</f>
        <v>0</v>
      </c>
      <c r="BI158" s="177">
        <f>IF(N158="nulová",J158,0)</f>
        <v>0</v>
      </c>
      <c r="BJ158" s="18" t="s">
        <v>81</v>
      </c>
      <c r="BK158" s="177">
        <f>ROUND(I158*H158,2)</f>
        <v>0</v>
      </c>
      <c r="BL158" s="18" t="s">
        <v>122</v>
      </c>
      <c r="BM158" s="176" t="s">
        <v>202</v>
      </c>
    </row>
    <row r="159" s="12" customFormat="1" ht="22.8" customHeight="1">
      <c r="A159" s="12"/>
      <c r="B159" s="151"/>
      <c r="C159" s="12"/>
      <c r="D159" s="152" t="s">
        <v>75</v>
      </c>
      <c r="E159" s="162" t="s">
        <v>164</v>
      </c>
      <c r="F159" s="162" t="s">
        <v>203</v>
      </c>
      <c r="G159" s="12"/>
      <c r="H159" s="12"/>
      <c r="I159" s="154"/>
      <c r="J159" s="163">
        <f>BK159</f>
        <v>0</v>
      </c>
      <c r="K159" s="12"/>
      <c r="L159" s="151"/>
      <c r="M159" s="156"/>
      <c r="N159" s="157"/>
      <c r="O159" s="157"/>
      <c r="P159" s="158">
        <f>SUM(P160:P176)</f>
        <v>0</v>
      </c>
      <c r="Q159" s="157"/>
      <c r="R159" s="158">
        <f>SUM(R160:R176)</f>
        <v>34.3343676</v>
      </c>
      <c r="S159" s="157"/>
      <c r="T159" s="159">
        <f>SUM(T160:T176)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2" t="s">
        <v>81</v>
      </c>
      <c r="AT159" s="160" t="s">
        <v>75</v>
      </c>
      <c r="AU159" s="160" t="s">
        <v>81</v>
      </c>
      <c r="AY159" s="152" t="s">
        <v>115</v>
      </c>
      <c r="BK159" s="161">
        <f>SUM(BK160:BK176)</f>
        <v>0</v>
      </c>
    </row>
    <row r="160" s="2" customFormat="1" ht="24.15" customHeight="1">
      <c r="A160" s="37"/>
      <c r="B160" s="164"/>
      <c r="C160" s="165" t="s">
        <v>204</v>
      </c>
      <c r="D160" s="165" t="s">
        <v>117</v>
      </c>
      <c r="E160" s="166" t="s">
        <v>205</v>
      </c>
      <c r="F160" s="167" t="s">
        <v>206</v>
      </c>
      <c r="G160" s="168" t="s">
        <v>144</v>
      </c>
      <c r="H160" s="169">
        <v>8</v>
      </c>
      <c r="I160" s="170"/>
      <c r="J160" s="171">
        <f>ROUND(I160*H160,2)</f>
        <v>0</v>
      </c>
      <c r="K160" s="167" t="s">
        <v>121</v>
      </c>
      <c r="L160" s="38"/>
      <c r="M160" s="172" t="s">
        <v>1</v>
      </c>
      <c r="N160" s="173" t="s">
        <v>41</v>
      </c>
      <c r="O160" s="76"/>
      <c r="P160" s="174">
        <f>O160*H160</f>
        <v>0</v>
      </c>
      <c r="Q160" s="174">
        <v>0.089779999999999999</v>
      </c>
      <c r="R160" s="174">
        <f>Q160*H160</f>
        <v>0.71823999999999999</v>
      </c>
      <c r="S160" s="174">
        <v>0</v>
      </c>
      <c r="T160" s="17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76" t="s">
        <v>122</v>
      </c>
      <c r="AT160" s="176" t="s">
        <v>117</v>
      </c>
      <c r="AU160" s="176" t="s">
        <v>83</v>
      </c>
      <c r="AY160" s="18" t="s">
        <v>115</v>
      </c>
      <c r="BE160" s="177">
        <f>IF(N160="základní",J160,0)</f>
        <v>0</v>
      </c>
      <c r="BF160" s="177">
        <f>IF(N160="snížená",J160,0)</f>
        <v>0</v>
      </c>
      <c r="BG160" s="177">
        <f>IF(N160="zákl. přenesená",J160,0)</f>
        <v>0</v>
      </c>
      <c r="BH160" s="177">
        <f>IF(N160="sníž. přenesená",J160,0)</f>
        <v>0</v>
      </c>
      <c r="BI160" s="177">
        <f>IF(N160="nulová",J160,0)</f>
        <v>0</v>
      </c>
      <c r="BJ160" s="18" t="s">
        <v>81</v>
      </c>
      <c r="BK160" s="177">
        <f>ROUND(I160*H160,2)</f>
        <v>0</v>
      </c>
      <c r="BL160" s="18" t="s">
        <v>122</v>
      </c>
      <c r="BM160" s="176" t="s">
        <v>207</v>
      </c>
    </row>
    <row r="161" s="2" customFormat="1" ht="16.5" customHeight="1">
      <c r="A161" s="37"/>
      <c r="B161" s="164"/>
      <c r="C161" s="202" t="s">
        <v>208</v>
      </c>
      <c r="D161" s="202" t="s">
        <v>157</v>
      </c>
      <c r="E161" s="203" t="s">
        <v>209</v>
      </c>
      <c r="F161" s="204" t="s">
        <v>210</v>
      </c>
      <c r="G161" s="205" t="s">
        <v>120</v>
      </c>
      <c r="H161" s="206">
        <v>0.88</v>
      </c>
      <c r="I161" s="207"/>
      <c r="J161" s="208">
        <f>ROUND(I161*H161,2)</f>
        <v>0</v>
      </c>
      <c r="K161" s="204" t="s">
        <v>121</v>
      </c>
      <c r="L161" s="209"/>
      <c r="M161" s="210" t="s">
        <v>1</v>
      </c>
      <c r="N161" s="211" t="s">
        <v>41</v>
      </c>
      <c r="O161" s="76"/>
      <c r="P161" s="174">
        <f>O161*H161</f>
        <v>0</v>
      </c>
      <c r="Q161" s="174">
        <v>0.222</v>
      </c>
      <c r="R161" s="174">
        <f>Q161*H161</f>
        <v>0.19536000000000001</v>
      </c>
      <c r="S161" s="174">
        <v>0</v>
      </c>
      <c r="T161" s="17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76" t="s">
        <v>156</v>
      </c>
      <c r="AT161" s="176" t="s">
        <v>157</v>
      </c>
      <c r="AU161" s="176" t="s">
        <v>83</v>
      </c>
      <c r="AY161" s="18" t="s">
        <v>115</v>
      </c>
      <c r="BE161" s="177">
        <f>IF(N161="základní",J161,0)</f>
        <v>0</v>
      </c>
      <c r="BF161" s="177">
        <f>IF(N161="snížená",J161,0)</f>
        <v>0</v>
      </c>
      <c r="BG161" s="177">
        <f>IF(N161="zákl. přenesená",J161,0)</f>
        <v>0</v>
      </c>
      <c r="BH161" s="177">
        <f>IF(N161="sníž. přenesená",J161,0)</f>
        <v>0</v>
      </c>
      <c r="BI161" s="177">
        <f>IF(N161="nulová",J161,0)</f>
        <v>0</v>
      </c>
      <c r="BJ161" s="18" t="s">
        <v>81</v>
      </c>
      <c r="BK161" s="177">
        <f>ROUND(I161*H161,2)</f>
        <v>0</v>
      </c>
      <c r="BL161" s="18" t="s">
        <v>122</v>
      </c>
      <c r="BM161" s="176" t="s">
        <v>211</v>
      </c>
    </row>
    <row r="162" s="13" customFormat="1">
      <c r="A162" s="13"/>
      <c r="B162" s="178"/>
      <c r="C162" s="13"/>
      <c r="D162" s="179" t="s">
        <v>124</v>
      </c>
      <c r="E162" s="180" t="s">
        <v>1</v>
      </c>
      <c r="F162" s="181" t="s">
        <v>212</v>
      </c>
      <c r="G162" s="13"/>
      <c r="H162" s="182">
        <v>0.88</v>
      </c>
      <c r="I162" s="183"/>
      <c r="J162" s="13"/>
      <c r="K162" s="13"/>
      <c r="L162" s="178"/>
      <c r="M162" s="184"/>
      <c r="N162" s="185"/>
      <c r="O162" s="185"/>
      <c r="P162" s="185"/>
      <c r="Q162" s="185"/>
      <c r="R162" s="185"/>
      <c r="S162" s="185"/>
      <c r="T162" s="18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0" t="s">
        <v>124</v>
      </c>
      <c r="AU162" s="180" t="s">
        <v>83</v>
      </c>
      <c r="AV162" s="13" t="s">
        <v>83</v>
      </c>
      <c r="AW162" s="13" t="s">
        <v>32</v>
      </c>
      <c r="AX162" s="13" t="s">
        <v>81</v>
      </c>
      <c r="AY162" s="180" t="s">
        <v>115</v>
      </c>
    </row>
    <row r="163" s="2" customFormat="1" ht="33" customHeight="1">
      <c r="A163" s="37"/>
      <c r="B163" s="164"/>
      <c r="C163" s="165" t="s">
        <v>213</v>
      </c>
      <c r="D163" s="165" t="s">
        <v>117</v>
      </c>
      <c r="E163" s="166" t="s">
        <v>214</v>
      </c>
      <c r="F163" s="167" t="s">
        <v>215</v>
      </c>
      <c r="G163" s="168" t="s">
        <v>144</v>
      </c>
      <c r="H163" s="169">
        <v>4</v>
      </c>
      <c r="I163" s="170"/>
      <c r="J163" s="171">
        <f>ROUND(I163*H163,2)</f>
        <v>0</v>
      </c>
      <c r="K163" s="167" t="s">
        <v>121</v>
      </c>
      <c r="L163" s="38"/>
      <c r="M163" s="172" t="s">
        <v>1</v>
      </c>
      <c r="N163" s="173" t="s">
        <v>41</v>
      </c>
      <c r="O163" s="76"/>
      <c r="P163" s="174">
        <f>O163*H163</f>
        <v>0</v>
      </c>
      <c r="Q163" s="174">
        <v>0.15540000000000001</v>
      </c>
      <c r="R163" s="174">
        <f>Q163*H163</f>
        <v>0.62160000000000004</v>
      </c>
      <c r="S163" s="174">
        <v>0</v>
      </c>
      <c r="T163" s="17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76" t="s">
        <v>122</v>
      </c>
      <c r="AT163" s="176" t="s">
        <v>117</v>
      </c>
      <c r="AU163" s="176" t="s">
        <v>83</v>
      </c>
      <c r="AY163" s="18" t="s">
        <v>115</v>
      </c>
      <c r="BE163" s="177">
        <f>IF(N163="základní",J163,0)</f>
        <v>0</v>
      </c>
      <c r="BF163" s="177">
        <f>IF(N163="snížená",J163,0)</f>
        <v>0</v>
      </c>
      <c r="BG163" s="177">
        <f>IF(N163="zákl. přenesená",J163,0)</f>
        <v>0</v>
      </c>
      <c r="BH163" s="177">
        <f>IF(N163="sníž. přenesená",J163,0)</f>
        <v>0</v>
      </c>
      <c r="BI163" s="177">
        <f>IF(N163="nulová",J163,0)</f>
        <v>0</v>
      </c>
      <c r="BJ163" s="18" t="s">
        <v>81</v>
      </c>
      <c r="BK163" s="177">
        <f>ROUND(I163*H163,2)</f>
        <v>0</v>
      </c>
      <c r="BL163" s="18" t="s">
        <v>122</v>
      </c>
      <c r="BM163" s="176" t="s">
        <v>216</v>
      </c>
    </row>
    <row r="164" s="2" customFormat="1" ht="24.15" customHeight="1">
      <c r="A164" s="37"/>
      <c r="B164" s="164"/>
      <c r="C164" s="202" t="s">
        <v>217</v>
      </c>
      <c r="D164" s="202" t="s">
        <v>157</v>
      </c>
      <c r="E164" s="203" t="s">
        <v>218</v>
      </c>
      <c r="F164" s="204" t="s">
        <v>219</v>
      </c>
      <c r="G164" s="205" t="s">
        <v>192</v>
      </c>
      <c r="H164" s="206">
        <v>4</v>
      </c>
      <c r="I164" s="207"/>
      <c r="J164" s="208">
        <f>ROUND(I164*H164,2)</f>
        <v>0</v>
      </c>
      <c r="K164" s="204" t="s">
        <v>1</v>
      </c>
      <c r="L164" s="209"/>
      <c r="M164" s="210" t="s">
        <v>1</v>
      </c>
      <c r="N164" s="211" t="s">
        <v>41</v>
      </c>
      <c r="O164" s="76"/>
      <c r="P164" s="174">
        <f>O164*H164</f>
        <v>0</v>
      </c>
      <c r="Q164" s="174">
        <v>0.080000000000000002</v>
      </c>
      <c r="R164" s="174">
        <f>Q164*H164</f>
        <v>0.32000000000000001</v>
      </c>
      <c r="S164" s="174">
        <v>0</v>
      </c>
      <c r="T164" s="17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76" t="s">
        <v>156</v>
      </c>
      <c r="AT164" s="176" t="s">
        <v>157</v>
      </c>
      <c r="AU164" s="176" t="s">
        <v>83</v>
      </c>
      <c r="AY164" s="18" t="s">
        <v>115</v>
      </c>
      <c r="BE164" s="177">
        <f>IF(N164="základní",J164,0)</f>
        <v>0</v>
      </c>
      <c r="BF164" s="177">
        <f>IF(N164="snížená",J164,0)</f>
        <v>0</v>
      </c>
      <c r="BG164" s="177">
        <f>IF(N164="zákl. přenesená",J164,0)</f>
        <v>0</v>
      </c>
      <c r="BH164" s="177">
        <f>IF(N164="sníž. přenesená",J164,0)</f>
        <v>0</v>
      </c>
      <c r="BI164" s="177">
        <f>IF(N164="nulová",J164,0)</f>
        <v>0</v>
      </c>
      <c r="BJ164" s="18" t="s">
        <v>81</v>
      </c>
      <c r="BK164" s="177">
        <f>ROUND(I164*H164,2)</f>
        <v>0</v>
      </c>
      <c r="BL164" s="18" t="s">
        <v>122</v>
      </c>
      <c r="BM164" s="176" t="s">
        <v>220</v>
      </c>
    </row>
    <row r="165" s="2" customFormat="1" ht="24.15" customHeight="1">
      <c r="A165" s="37"/>
      <c r="B165" s="164"/>
      <c r="C165" s="165" t="s">
        <v>7</v>
      </c>
      <c r="D165" s="165" t="s">
        <v>117</v>
      </c>
      <c r="E165" s="166" t="s">
        <v>221</v>
      </c>
      <c r="F165" s="167" t="s">
        <v>222</v>
      </c>
      <c r="G165" s="168" t="s">
        <v>144</v>
      </c>
      <c r="H165" s="169">
        <v>4</v>
      </c>
      <c r="I165" s="170"/>
      <c r="J165" s="171">
        <f>ROUND(I165*H165,2)</f>
        <v>0</v>
      </c>
      <c r="K165" s="167" t="s">
        <v>121</v>
      </c>
      <c r="L165" s="38"/>
      <c r="M165" s="172" t="s">
        <v>1</v>
      </c>
      <c r="N165" s="173" t="s">
        <v>41</v>
      </c>
      <c r="O165" s="76"/>
      <c r="P165" s="174">
        <f>O165*H165</f>
        <v>0</v>
      </c>
      <c r="Q165" s="174">
        <v>0.12095</v>
      </c>
      <c r="R165" s="174">
        <f>Q165*H165</f>
        <v>0.48380000000000001</v>
      </c>
      <c r="S165" s="174">
        <v>0</v>
      </c>
      <c r="T165" s="17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76" t="s">
        <v>122</v>
      </c>
      <c r="AT165" s="176" t="s">
        <v>117</v>
      </c>
      <c r="AU165" s="176" t="s">
        <v>83</v>
      </c>
      <c r="AY165" s="18" t="s">
        <v>115</v>
      </c>
      <c r="BE165" s="177">
        <f>IF(N165="základní",J165,0)</f>
        <v>0</v>
      </c>
      <c r="BF165" s="177">
        <f>IF(N165="snížená",J165,0)</f>
        <v>0</v>
      </c>
      <c r="BG165" s="177">
        <f>IF(N165="zákl. přenesená",J165,0)</f>
        <v>0</v>
      </c>
      <c r="BH165" s="177">
        <f>IF(N165="sníž. přenesená",J165,0)</f>
        <v>0</v>
      </c>
      <c r="BI165" s="177">
        <f>IF(N165="nulová",J165,0)</f>
        <v>0</v>
      </c>
      <c r="BJ165" s="18" t="s">
        <v>81</v>
      </c>
      <c r="BK165" s="177">
        <f>ROUND(I165*H165,2)</f>
        <v>0</v>
      </c>
      <c r="BL165" s="18" t="s">
        <v>122</v>
      </c>
      <c r="BM165" s="176" t="s">
        <v>223</v>
      </c>
    </row>
    <row r="166" s="2" customFormat="1" ht="16.5" customHeight="1">
      <c r="A166" s="37"/>
      <c r="B166" s="164"/>
      <c r="C166" s="202" t="s">
        <v>224</v>
      </c>
      <c r="D166" s="202" t="s">
        <v>157</v>
      </c>
      <c r="E166" s="203" t="s">
        <v>225</v>
      </c>
      <c r="F166" s="204" t="s">
        <v>226</v>
      </c>
      <c r="G166" s="205" t="s">
        <v>144</v>
      </c>
      <c r="H166" s="206">
        <v>4</v>
      </c>
      <c r="I166" s="207"/>
      <c r="J166" s="208">
        <f>ROUND(I166*H166,2)</f>
        <v>0</v>
      </c>
      <c r="K166" s="204" t="s">
        <v>121</v>
      </c>
      <c r="L166" s="209"/>
      <c r="M166" s="210" t="s">
        <v>1</v>
      </c>
      <c r="N166" s="211" t="s">
        <v>41</v>
      </c>
      <c r="O166" s="76"/>
      <c r="P166" s="174">
        <f>O166*H166</f>
        <v>0</v>
      </c>
      <c r="Q166" s="174">
        <v>0.045999999999999999</v>
      </c>
      <c r="R166" s="174">
        <f>Q166*H166</f>
        <v>0.184</v>
      </c>
      <c r="S166" s="174">
        <v>0</v>
      </c>
      <c r="T166" s="17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76" t="s">
        <v>156</v>
      </c>
      <c r="AT166" s="176" t="s">
        <v>157</v>
      </c>
      <c r="AU166" s="176" t="s">
        <v>83</v>
      </c>
      <c r="AY166" s="18" t="s">
        <v>115</v>
      </c>
      <c r="BE166" s="177">
        <f>IF(N166="základní",J166,0)</f>
        <v>0</v>
      </c>
      <c r="BF166" s="177">
        <f>IF(N166="snížená",J166,0)</f>
        <v>0</v>
      </c>
      <c r="BG166" s="177">
        <f>IF(N166="zákl. přenesená",J166,0)</f>
        <v>0</v>
      </c>
      <c r="BH166" s="177">
        <f>IF(N166="sníž. přenesená",J166,0)</f>
        <v>0</v>
      </c>
      <c r="BI166" s="177">
        <f>IF(N166="nulová",J166,0)</f>
        <v>0</v>
      </c>
      <c r="BJ166" s="18" t="s">
        <v>81</v>
      </c>
      <c r="BK166" s="177">
        <f>ROUND(I166*H166,2)</f>
        <v>0</v>
      </c>
      <c r="BL166" s="18" t="s">
        <v>122</v>
      </c>
      <c r="BM166" s="176" t="s">
        <v>227</v>
      </c>
    </row>
    <row r="167" s="2" customFormat="1" ht="33" customHeight="1">
      <c r="A167" s="37"/>
      <c r="B167" s="164"/>
      <c r="C167" s="165" t="s">
        <v>228</v>
      </c>
      <c r="D167" s="165" t="s">
        <v>117</v>
      </c>
      <c r="E167" s="166" t="s">
        <v>229</v>
      </c>
      <c r="F167" s="167" t="s">
        <v>230</v>
      </c>
      <c r="G167" s="168" t="s">
        <v>144</v>
      </c>
      <c r="H167" s="169">
        <v>114</v>
      </c>
      <c r="I167" s="170"/>
      <c r="J167" s="171">
        <f>ROUND(I167*H167,2)</f>
        <v>0</v>
      </c>
      <c r="K167" s="167" t="s">
        <v>121</v>
      </c>
      <c r="L167" s="38"/>
      <c r="M167" s="172" t="s">
        <v>1</v>
      </c>
      <c r="N167" s="173" t="s">
        <v>41</v>
      </c>
      <c r="O167" s="76"/>
      <c r="P167" s="174">
        <f>O167*H167</f>
        <v>0</v>
      </c>
      <c r="Q167" s="174">
        <v>0.1295</v>
      </c>
      <c r="R167" s="174">
        <f>Q167*H167</f>
        <v>14.763</v>
      </c>
      <c r="S167" s="174">
        <v>0</v>
      </c>
      <c r="T167" s="17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76" t="s">
        <v>122</v>
      </c>
      <c r="AT167" s="176" t="s">
        <v>117</v>
      </c>
      <c r="AU167" s="176" t="s">
        <v>83</v>
      </c>
      <c r="AY167" s="18" t="s">
        <v>115</v>
      </c>
      <c r="BE167" s="177">
        <f>IF(N167="základní",J167,0)</f>
        <v>0</v>
      </c>
      <c r="BF167" s="177">
        <f>IF(N167="snížená",J167,0)</f>
        <v>0</v>
      </c>
      <c r="BG167" s="177">
        <f>IF(N167="zákl. přenesená",J167,0)</f>
        <v>0</v>
      </c>
      <c r="BH167" s="177">
        <f>IF(N167="sníž. přenesená",J167,0)</f>
        <v>0</v>
      </c>
      <c r="BI167" s="177">
        <f>IF(N167="nulová",J167,0)</f>
        <v>0</v>
      </c>
      <c r="BJ167" s="18" t="s">
        <v>81</v>
      </c>
      <c r="BK167" s="177">
        <f>ROUND(I167*H167,2)</f>
        <v>0</v>
      </c>
      <c r="BL167" s="18" t="s">
        <v>122</v>
      </c>
      <c r="BM167" s="176" t="s">
        <v>231</v>
      </c>
    </row>
    <row r="168" s="13" customFormat="1">
      <c r="A168" s="13"/>
      <c r="B168" s="178"/>
      <c r="C168" s="13"/>
      <c r="D168" s="179" t="s">
        <v>124</v>
      </c>
      <c r="E168" s="180" t="s">
        <v>1</v>
      </c>
      <c r="F168" s="181" t="s">
        <v>232</v>
      </c>
      <c r="G168" s="13"/>
      <c r="H168" s="182">
        <v>114</v>
      </c>
      <c r="I168" s="183"/>
      <c r="J168" s="13"/>
      <c r="K168" s="13"/>
      <c r="L168" s="178"/>
      <c r="M168" s="184"/>
      <c r="N168" s="185"/>
      <c r="O168" s="185"/>
      <c r="P168" s="185"/>
      <c r="Q168" s="185"/>
      <c r="R168" s="185"/>
      <c r="S168" s="185"/>
      <c r="T168" s="18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0" t="s">
        <v>124</v>
      </c>
      <c r="AU168" s="180" t="s">
        <v>83</v>
      </c>
      <c r="AV168" s="13" t="s">
        <v>83</v>
      </c>
      <c r="AW168" s="13" t="s">
        <v>32</v>
      </c>
      <c r="AX168" s="13" t="s">
        <v>81</v>
      </c>
      <c r="AY168" s="180" t="s">
        <v>115</v>
      </c>
    </row>
    <row r="169" s="2" customFormat="1" ht="16.5" customHeight="1">
      <c r="A169" s="37"/>
      <c r="B169" s="164"/>
      <c r="C169" s="202" t="s">
        <v>233</v>
      </c>
      <c r="D169" s="202" t="s">
        <v>157</v>
      </c>
      <c r="E169" s="203" t="s">
        <v>234</v>
      </c>
      <c r="F169" s="204" t="s">
        <v>235</v>
      </c>
      <c r="G169" s="205" t="s">
        <v>144</v>
      </c>
      <c r="H169" s="206">
        <v>114</v>
      </c>
      <c r="I169" s="207"/>
      <c r="J169" s="208">
        <f>ROUND(I169*H169,2)</f>
        <v>0</v>
      </c>
      <c r="K169" s="204" t="s">
        <v>121</v>
      </c>
      <c r="L169" s="209"/>
      <c r="M169" s="210" t="s">
        <v>1</v>
      </c>
      <c r="N169" s="211" t="s">
        <v>41</v>
      </c>
      <c r="O169" s="76"/>
      <c r="P169" s="174">
        <f>O169*H169</f>
        <v>0</v>
      </c>
      <c r="Q169" s="174">
        <v>0.028000000000000001</v>
      </c>
      <c r="R169" s="174">
        <f>Q169*H169</f>
        <v>3.1920000000000002</v>
      </c>
      <c r="S169" s="174">
        <v>0</v>
      </c>
      <c r="T169" s="17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76" t="s">
        <v>156</v>
      </c>
      <c r="AT169" s="176" t="s">
        <v>157</v>
      </c>
      <c r="AU169" s="176" t="s">
        <v>83</v>
      </c>
      <c r="AY169" s="18" t="s">
        <v>115</v>
      </c>
      <c r="BE169" s="177">
        <f>IF(N169="základní",J169,0)</f>
        <v>0</v>
      </c>
      <c r="BF169" s="177">
        <f>IF(N169="snížená",J169,0)</f>
        <v>0</v>
      </c>
      <c r="BG169" s="177">
        <f>IF(N169="zákl. přenesená",J169,0)</f>
        <v>0</v>
      </c>
      <c r="BH169" s="177">
        <f>IF(N169="sníž. přenesená",J169,0)</f>
        <v>0</v>
      </c>
      <c r="BI169" s="177">
        <f>IF(N169="nulová",J169,0)</f>
        <v>0</v>
      </c>
      <c r="BJ169" s="18" t="s">
        <v>81</v>
      </c>
      <c r="BK169" s="177">
        <f>ROUND(I169*H169,2)</f>
        <v>0</v>
      </c>
      <c r="BL169" s="18" t="s">
        <v>122</v>
      </c>
      <c r="BM169" s="176" t="s">
        <v>236</v>
      </c>
    </row>
    <row r="170" s="2" customFormat="1" ht="24.15" customHeight="1">
      <c r="A170" s="37"/>
      <c r="B170" s="164"/>
      <c r="C170" s="165" t="s">
        <v>237</v>
      </c>
      <c r="D170" s="165" t="s">
        <v>117</v>
      </c>
      <c r="E170" s="166" t="s">
        <v>238</v>
      </c>
      <c r="F170" s="167" t="s">
        <v>239</v>
      </c>
      <c r="G170" s="168" t="s">
        <v>240</v>
      </c>
      <c r="H170" s="169">
        <v>6.1399999999999997</v>
      </c>
      <c r="I170" s="170"/>
      <c r="J170" s="171">
        <f>ROUND(I170*H170,2)</f>
        <v>0</v>
      </c>
      <c r="K170" s="167" t="s">
        <v>121</v>
      </c>
      <c r="L170" s="38"/>
      <c r="M170" s="172" t="s">
        <v>1</v>
      </c>
      <c r="N170" s="173" t="s">
        <v>41</v>
      </c>
      <c r="O170" s="76"/>
      <c r="P170" s="174">
        <f>O170*H170</f>
        <v>0</v>
      </c>
      <c r="Q170" s="174">
        <v>2.2563399999999998</v>
      </c>
      <c r="R170" s="174">
        <f>Q170*H170</f>
        <v>13.853927599999999</v>
      </c>
      <c r="S170" s="174">
        <v>0</v>
      </c>
      <c r="T170" s="17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76" t="s">
        <v>122</v>
      </c>
      <c r="AT170" s="176" t="s">
        <v>117</v>
      </c>
      <c r="AU170" s="176" t="s">
        <v>83</v>
      </c>
      <c r="AY170" s="18" t="s">
        <v>115</v>
      </c>
      <c r="BE170" s="177">
        <f>IF(N170="základní",J170,0)</f>
        <v>0</v>
      </c>
      <c r="BF170" s="177">
        <f>IF(N170="snížená",J170,0)</f>
        <v>0</v>
      </c>
      <c r="BG170" s="177">
        <f>IF(N170="zákl. přenesená",J170,0)</f>
        <v>0</v>
      </c>
      <c r="BH170" s="177">
        <f>IF(N170="sníž. přenesená",J170,0)</f>
        <v>0</v>
      </c>
      <c r="BI170" s="177">
        <f>IF(N170="nulová",J170,0)</f>
        <v>0</v>
      </c>
      <c r="BJ170" s="18" t="s">
        <v>81</v>
      </c>
      <c r="BK170" s="177">
        <f>ROUND(I170*H170,2)</f>
        <v>0</v>
      </c>
      <c r="BL170" s="18" t="s">
        <v>122</v>
      </c>
      <c r="BM170" s="176" t="s">
        <v>241</v>
      </c>
    </row>
    <row r="171" s="13" customFormat="1">
      <c r="A171" s="13"/>
      <c r="B171" s="178"/>
      <c r="C171" s="13"/>
      <c r="D171" s="179" t="s">
        <v>124</v>
      </c>
      <c r="E171" s="180" t="s">
        <v>1</v>
      </c>
      <c r="F171" s="181" t="s">
        <v>242</v>
      </c>
      <c r="G171" s="13"/>
      <c r="H171" s="182">
        <v>0.23999999999999999</v>
      </c>
      <c r="I171" s="183"/>
      <c r="J171" s="13"/>
      <c r="K171" s="13"/>
      <c r="L171" s="178"/>
      <c r="M171" s="184"/>
      <c r="N171" s="185"/>
      <c r="O171" s="185"/>
      <c r="P171" s="185"/>
      <c r="Q171" s="185"/>
      <c r="R171" s="185"/>
      <c r="S171" s="185"/>
      <c r="T171" s="18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0" t="s">
        <v>124</v>
      </c>
      <c r="AU171" s="180" t="s">
        <v>83</v>
      </c>
      <c r="AV171" s="13" t="s">
        <v>83</v>
      </c>
      <c r="AW171" s="13" t="s">
        <v>32</v>
      </c>
      <c r="AX171" s="13" t="s">
        <v>76</v>
      </c>
      <c r="AY171" s="180" t="s">
        <v>115</v>
      </c>
    </row>
    <row r="172" s="13" customFormat="1">
      <c r="A172" s="13"/>
      <c r="B172" s="178"/>
      <c r="C172" s="13"/>
      <c r="D172" s="179" t="s">
        <v>124</v>
      </c>
      <c r="E172" s="180" t="s">
        <v>1</v>
      </c>
      <c r="F172" s="181" t="s">
        <v>243</v>
      </c>
      <c r="G172" s="13"/>
      <c r="H172" s="182">
        <v>0.20000000000000001</v>
      </c>
      <c r="I172" s="183"/>
      <c r="J172" s="13"/>
      <c r="K172" s="13"/>
      <c r="L172" s="178"/>
      <c r="M172" s="184"/>
      <c r="N172" s="185"/>
      <c r="O172" s="185"/>
      <c r="P172" s="185"/>
      <c r="Q172" s="185"/>
      <c r="R172" s="185"/>
      <c r="S172" s="185"/>
      <c r="T172" s="18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0" t="s">
        <v>124</v>
      </c>
      <c r="AU172" s="180" t="s">
        <v>83</v>
      </c>
      <c r="AV172" s="13" t="s">
        <v>83</v>
      </c>
      <c r="AW172" s="13" t="s">
        <v>32</v>
      </c>
      <c r="AX172" s="13" t="s">
        <v>76</v>
      </c>
      <c r="AY172" s="180" t="s">
        <v>115</v>
      </c>
    </row>
    <row r="173" s="13" customFormat="1">
      <c r="A173" s="13"/>
      <c r="B173" s="178"/>
      <c r="C173" s="13"/>
      <c r="D173" s="179" t="s">
        <v>124</v>
      </c>
      <c r="E173" s="180" t="s">
        <v>1</v>
      </c>
      <c r="F173" s="181" t="s">
        <v>244</v>
      </c>
      <c r="G173" s="13"/>
      <c r="H173" s="182">
        <v>5.7000000000000002</v>
      </c>
      <c r="I173" s="183"/>
      <c r="J173" s="13"/>
      <c r="K173" s="13"/>
      <c r="L173" s="178"/>
      <c r="M173" s="184"/>
      <c r="N173" s="185"/>
      <c r="O173" s="185"/>
      <c r="P173" s="185"/>
      <c r="Q173" s="185"/>
      <c r="R173" s="185"/>
      <c r="S173" s="185"/>
      <c r="T173" s="18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0" t="s">
        <v>124</v>
      </c>
      <c r="AU173" s="180" t="s">
        <v>83</v>
      </c>
      <c r="AV173" s="13" t="s">
        <v>83</v>
      </c>
      <c r="AW173" s="13" t="s">
        <v>32</v>
      </c>
      <c r="AX173" s="13" t="s">
        <v>76</v>
      </c>
      <c r="AY173" s="180" t="s">
        <v>115</v>
      </c>
    </row>
    <row r="174" s="15" customFormat="1">
      <c r="A174" s="15"/>
      <c r="B174" s="194"/>
      <c r="C174" s="15"/>
      <c r="D174" s="179" t="s">
        <v>124</v>
      </c>
      <c r="E174" s="195" t="s">
        <v>1</v>
      </c>
      <c r="F174" s="196" t="s">
        <v>128</v>
      </c>
      <c r="G174" s="15"/>
      <c r="H174" s="197">
        <v>6.1400000000000006</v>
      </c>
      <c r="I174" s="198"/>
      <c r="J174" s="15"/>
      <c r="K174" s="15"/>
      <c r="L174" s="194"/>
      <c r="M174" s="199"/>
      <c r="N174" s="200"/>
      <c r="O174" s="200"/>
      <c r="P174" s="200"/>
      <c r="Q174" s="200"/>
      <c r="R174" s="200"/>
      <c r="S174" s="200"/>
      <c r="T174" s="201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195" t="s">
        <v>124</v>
      </c>
      <c r="AU174" s="195" t="s">
        <v>83</v>
      </c>
      <c r="AV174" s="15" t="s">
        <v>122</v>
      </c>
      <c r="AW174" s="15" t="s">
        <v>32</v>
      </c>
      <c r="AX174" s="15" t="s">
        <v>81</v>
      </c>
      <c r="AY174" s="195" t="s">
        <v>115</v>
      </c>
    </row>
    <row r="175" s="2" customFormat="1" ht="33" customHeight="1">
      <c r="A175" s="37"/>
      <c r="B175" s="164"/>
      <c r="C175" s="165" t="s">
        <v>245</v>
      </c>
      <c r="D175" s="165" t="s">
        <v>117</v>
      </c>
      <c r="E175" s="166" t="s">
        <v>246</v>
      </c>
      <c r="F175" s="167" t="s">
        <v>247</v>
      </c>
      <c r="G175" s="168" t="s">
        <v>144</v>
      </c>
      <c r="H175" s="169">
        <v>4</v>
      </c>
      <c r="I175" s="170"/>
      <c r="J175" s="171">
        <f>ROUND(I175*H175,2)</f>
        <v>0</v>
      </c>
      <c r="K175" s="167" t="s">
        <v>121</v>
      </c>
      <c r="L175" s="38"/>
      <c r="M175" s="172" t="s">
        <v>1</v>
      </c>
      <c r="N175" s="173" t="s">
        <v>41</v>
      </c>
      <c r="O175" s="76"/>
      <c r="P175" s="174">
        <f>O175*H175</f>
        <v>0</v>
      </c>
      <c r="Q175" s="174">
        <v>0.00060999999999999997</v>
      </c>
      <c r="R175" s="174">
        <f>Q175*H175</f>
        <v>0.0024399999999999999</v>
      </c>
      <c r="S175" s="174">
        <v>0</v>
      </c>
      <c r="T175" s="17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76" t="s">
        <v>122</v>
      </c>
      <c r="AT175" s="176" t="s">
        <v>117</v>
      </c>
      <c r="AU175" s="176" t="s">
        <v>83</v>
      </c>
      <c r="AY175" s="18" t="s">
        <v>115</v>
      </c>
      <c r="BE175" s="177">
        <f>IF(N175="základní",J175,0)</f>
        <v>0</v>
      </c>
      <c r="BF175" s="177">
        <f>IF(N175="snížená",J175,0)</f>
        <v>0</v>
      </c>
      <c r="BG175" s="177">
        <f>IF(N175="zákl. přenesená",J175,0)</f>
        <v>0</v>
      </c>
      <c r="BH175" s="177">
        <f>IF(N175="sníž. přenesená",J175,0)</f>
        <v>0</v>
      </c>
      <c r="BI175" s="177">
        <f>IF(N175="nulová",J175,0)</f>
        <v>0</v>
      </c>
      <c r="BJ175" s="18" t="s">
        <v>81</v>
      </c>
      <c r="BK175" s="177">
        <f>ROUND(I175*H175,2)</f>
        <v>0</v>
      </c>
      <c r="BL175" s="18" t="s">
        <v>122</v>
      </c>
      <c r="BM175" s="176" t="s">
        <v>248</v>
      </c>
    </row>
    <row r="176" s="2" customFormat="1" ht="24.15" customHeight="1">
      <c r="A176" s="37"/>
      <c r="B176" s="164"/>
      <c r="C176" s="165" t="s">
        <v>249</v>
      </c>
      <c r="D176" s="165" t="s">
        <v>117</v>
      </c>
      <c r="E176" s="166" t="s">
        <v>250</v>
      </c>
      <c r="F176" s="167" t="s">
        <v>251</v>
      </c>
      <c r="G176" s="168" t="s">
        <v>144</v>
      </c>
      <c r="H176" s="169">
        <v>4</v>
      </c>
      <c r="I176" s="170"/>
      <c r="J176" s="171">
        <f>ROUND(I176*H176,2)</f>
        <v>0</v>
      </c>
      <c r="K176" s="167" t="s">
        <v>121</v>
      </c>
      <c r="L176" s="38"/>
      <c r="M176" s="172" t="s">
        <v>1</v>
      </c>
      <c r="N176" s="173" t="s">
        <v>41</v>
      </c>
      <c r="O176" s="76"/>
      <c r="P176" s="174">
        <f>O176*H176</f>
        <v>0</v>
      </c>
      <c r="Q176" s="174">
        <v>0</v>
      </c>
      <c r="R176" s="174">
        <f>Q176*H176</f>
        <v>0</v>
      </c>
      <c r="S176" s="174">
        <v>0</v>
      </c>
      <c r="T176" s="17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76" t="s">
        <v>122</v>
      </c>
      <c r="AT176" s="176" t="s">
        <v>117</v>
      </c>
      <c r="AU176" s="176" t="s">
        <v>83</v>
      </c>
      <c r="AY176" s="18" t="s">
        <v>115</v>
      </c>
      <c r="BE176" s="177">
        <f>IF(N176="základní",J176,0)</f>
        <v>0</v>
      </c>
      <c r="BF176" s="177">
        <f>IF(N176="snížená",J176,0)</f>
        <v>0</v>
      </c>
      <c r="BG176" s="177">
        <f>IF(N176="zákl. přenesená",J176,0)</f>
        <v>0</v>
      </c>
      <c r="BH176" s="177">
        <f>IF(N176="sníž. přenesená",J176,0)</f>
        <v>0</v>
      </c>
      <c r="BI176" s="177">
        <f>IF(N176="nulová",J176,0)</f>
        <v>0</v>
      </c>
      <c r="BJ176" s="18" t="s">
        <v>81</v>
      </c>
      <c r="BK176" s="177">
        <f>ROUND(I176*H176,2)</f>
        <v>0</v>
      </c>
      <c r="BL176" s="18" t="s">
        <v>122</v>
      </c>
      <c r="BM176" s="176" t="s">
        <v>252</v>
      </c>
    </row>
    <row r="177" s="12" customFormat="1" ht="22.8" customHeight="1">
      <c r="A177" s="12"/>
      <c r="B177" s="151"/>
      <c r="C177" s="12"/>
      <c r="D177" s="152" t="s">
        <v>75</v>
      </c>
      <c r="E177" s="162" t="s">
        <v>253</v>
      </c>
      <c r="F177" s="162" t="s">
        <v>254</v>
      </c>
      <c r="G177" s="12"/>
      <c r="H177" s="12"/>
      <c r="I177" s="154"/>
      <c r="J177" s="163">
        <f>BK177</f>
        <v>0</v>
      </c>
      <c r="K177" s="12"/>
      <c r="L177" s="151"/>
      <c r="M177" s="156"/>
      <c r="N177" s="157"/>
      <c r="O177" s="157"/>
      <c r="P177" s="158">
        <f>SUM(P178:P187)</f>
        <v>0</v>
      </c>
      <c r="Q177" s="157"/>
      <c r="R177" s="158">
        <f>SUM(R178:R187)</f>
        <v>0</v>
      </c>
      <c r="S177" s="157"/>
      <c r="T177" s="159">
        <f>SUM(T178:T187)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52" t="s">
        <v>81</v>
      </c>
      <c r="AT177" s="160" t="s">
        <v>75</v>
      </c>
      <c r="AU177" s="160" t="s">
        <v>81</v>
      </c>
      <c r="AY177" s="152" t="s">
        <v>115</v>
      </c>
      <c r="BK177" s="161">
        <f>SUM(BK178:BK187)</f>
        <v>0</v>
      </c>
    </row>
    <row r="178" s="2" customFormat="1" ht="21.75" customHeight="1">
      <c r="A178" s="37"/>
      <c r="B178" s="164"/>
      <c r="C178" s="165" t="s">
        <v>255</v>
      </c>
      <c r="D178" s="165" t="s">
        <v>117</v>
      </c>
      <c r="E178" s="166" t="s">
        <v>256</v>
      </c>
      <c r="F178" s="167" t="s">
        <v>257</v>
      </c>
      <c r="G178" s="168" t="s">
        <v>167</v>
      </c>
      <c r="H178" s="169">
        <v>53.268999999999998</v>
      </c>
      <c r="I178" s="170"/>
      <c r="J178" s="171">
        <f>ROUND(I178*H178,2)</f>
        <v>0</v>
      </c>
      <c r="K178" s="167" t="s">
        <v>121</v>
      </c>
      <c r="L178" s="38"/>
      <c r="M178" s="172" t="s">
        <v>1</v>
      </c>
      <c r="N178" s="173" t="s">
        <v>41</v>
      </c>
      <c r="O178" s="76"/>
      <c r="P178" s="174">
        <f>O178*H178</f>
        <v>0</v>
      </c>
      <c r="Q178" s="174">
        <v>0</v>
      </c>
      <c r="R178" s="174">
        <f>Q178*H178</f>
        <v>0</v>
      </c>
      <c r="S178" s="174">
        <v>0</v>
      </c>
      <c r="T178" s="17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76" t="s">
        <v>122</v>
      </c>
      <c r="AT178" s="176" t="s">
        <v>117</v>
      </c>
      <c r="AU178" s="176" t="s">
        <v>83</v>
      </c>
      <c r="AY178" s="18" t="s">
        <v>115</v>
      </c>
      <c r="BE178" s="177">
        <f>IF(N178="základní",J178,0)</f>
        <v>0</v>
      </c>
      <c r="BF178" s="177">
        <f>IF(N178="snížená",J178,0)</f>
        <v>0</v>
      </c>
      <c r="BG178" s="177">
        <f>IF(N178="zákl. přenesená",J178,0)</f>
        <v>0</v>
      </c>
      <c r="BH178" s="177">
        <f>IF(N178="sníž. přenesená",J178,0)</f>
        <v>0</v>
      </c>
      <c r="BI178" s="177">
        <f>IF(N178="nulová",J178,0)</f>
        <v>0</v>
      </c>
      <c r="BJ178" s="18" t="s">
        <v>81</v>
      </c>
      <c r="BK178" s="177">
        <f>ROUND(I178*H178,2)</f>
        <v>0</v>
      </c>
      <c r="BL178" s="18" t="s">
        <v>122</v>
      </c>
      <c r="BM178" s="176" t="s">
        <v>258</v>
      </c>
    </row>
    <row r="179" s="2" customFormat="1" ht="24.15" customHeight="1">
      <c r="A179" s="37"/>
      <c r="B179" s="164"/>
      <c r="C179" s="165" t="s">
        <v>259</v>
      </c>
      <c r="D179" s="165" t="s">
        <v>117</v>
      </c>
      <c r="E179" s="166" t="s">
        <v>260</v>
      </c>
      <c r="F179" s="167" t="s">
        <v>261</v>
      </c>
      <c r="G179" s="168" t="s">
        <v>167</v>
      </c>
      <c r="H179" s="169">
        <v>532.69000000000005</v>
      </c>
      <c r="I179" s="170"/>
      <c r="J179" s="171">
        <f>ROUND(I179*H179,2)</f>
        <v>0</v>
      </c>
      <c r="K179" s="167" t="s">
        <v>121</v>
      </c>
      <c r="L179" s="38"/>
      <c r="M179" s="172" t="s">
        <v>1</v>
      </c>
      <c r="N179" s="173" t="s">
        <v>41</v>
      </c>
      <c r="O179" s="76"/>
      <c r="P179" s="174">
        <f>O179*H179</f>
        <v>0</v>
      </c>
      <c r="Q179" s="174">
        <v>0</v>
      </c>
      <c r="R179" s="174">
        <f>Q179*H179</f>
        <v>0</v>
      </c>
      <c r="S179" s="174">
        <v>0</v>
      </c>
      <c r="T179" s="17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76" t="s">
        <v>122</v>
      </c>
      <c r="AT179" s="176" t="s">
        <v>117</v>
      </c>
      <c r="AU179" s="176" t="s">
        <v>83</v>
      </c>
      <c r="AY179" s="18" t="s">
        <v>115</v>
      </c>
      <c r="BE179" s="177">
        <f>IF(N179="základní",J179,0)</f>
        <v>0</v>
      </c>
      <c r="BF179" s="177">
        <f>IF(N179="snížená",J179,0)</f>
        <v>0</v>
      </c>
      <c r="BG179" s="177">
        <f>IF(N179="zákl. přenesená",J179,0)</f>
        <v>0</v>
      </c>
      <c r="BH179" s="177">
        <f>IF(N179="sníž. přenesená",J179,0)</f>
        <v>0</v>
      </c>
      <c r="BI179" s="177">
        <f>IF(N179="nulová",J179,0)</f>
        <v>0</v>
      </c>
      <c r="BJ179" s="18" t="s">
        <v>81</v>
      </c>
      <c r="BK179" s="177">
        <f>ROUND(I179*H179,2)</f>
        <v>0</v>
      </c>
      <c r="BL179" s="18" t="s">
        <v>122</v>
      </c>
      <c r="BM179" s="176" t="s">
        <v>262</v>
      </c>
    </row>
    <row r="180" s="13" customFormat="1">
      <c r="A180" s="13"/>
      <c r="B180" s="178"/>
      <c r="C180" s="13"/>
      <c r="D180" s="179" t="s">
        <v>124</v>
      </c>
      <c r="E180" s="13"/>
      <c r="F180" s="181" t="s">
        <v>263</v>
      </c>
      <c r="G180" s="13"/>
      <c r="H180" s="182">
        <v>532.69000000000005</v>
      </c>
      <c r="I180" s="183"/>
      <c r="J180" s="13"/>
      <c r="K180" s="13"/>
      <c r="L180" s="178"/>
      <c r="M180" s="184"/>
      <c r="N180" s="185"/>
      <c r="O180" s="185"/>
      <c r="P180" s="185"/>
      <c r="Q180" s="185"/>
      <c r="R180" s="185"/>
      <c r="S180" s="185"/>
      <c r="T180" s="18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0" t="s">
        <v>124</v>
      </c>
      <c r="AU180" s="180" t="s">
        <v>83</v>
      </c>
      <c r="AV180" s="13" t="s">
        <v>83</v>
      </c>
      <c r="AW180" s="13" t="s">
        <v>3</v>
      </c>
      <c r="AX180" s="13" t="s">
        <v>81</v>
      </c>
      <c r="AY180" s="180" t="s">
        <v>115</v>
      </c>
    </row>
    <row r="181" s="2" customFormat="1" ht="24.15" customHeight="1">
      <c r="A181" s="37"/>
      <c r="B181" s="164"/>
      <c r="C181" s="165" t="s">
        <v>264</v>
      </c>
      <c r="D181" s="165" t="s">
        <v>117</v>
      </c>
      <c r="E181" s="166" t="s">
        <v>265</v>
      </c>
      <c r="F181" s="167" t="s">
        <v>266</v>
      </c>
      <c r="G181" s="168" t="s">
        <v>167</v>
      </c>
      <c r="H181" s="169">
        <v>53.268999999999998</v>
      </c>
      <c r="I181" s="170"/>
      <c r="J181" s="171">
        <f>ROUND(I181*H181,2)</f>
        <v>0</v>
      </c>
      <c r="K181" s="167" t="s">
        <v>121</v>
      </c>
      <c r="L181" s="38"/>
      <c r="M181" s="172" t="s">
        <v>1</v>
      </c>
      <c r="N181" s="173" t="s">
        <v>41</v>
      </c>
      <c r="O181" s="76"/>
      <c r="P181" s="174">
        <f>O181*H181</f>
        <v>0</v>
      </c>
      <c r="Q181" s="174">
        <v>0</v>
      </c>
      <c r="R181" s="174">
        <f>Q181*H181</f>
        <v>0</v>
      </c>
      <c r="S181" s="174">
        <v>0</v>
      </c>
      <c r="T181" s="17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76" t="s">
        <v>122</v>
      </c>
      <c r="AT181" s="176" t="s">
        <v>117</v>
      </c>
      <c r="AU181" s="176" t="s">
        <v>83</v>
      </c>
      <c r="AY181" s="18" t="s">
        <v>115</v>
      </c>
      <c r="BE181" s="177">
        <f>IF(N181="základní",J181,0)</f>
        <v>0</v>
      </c>
      <c r="BF181" s="177">
        <f>IF(N181="snížená",J181,0)</f>
        <v>0</v>
      </c>
      <c r="BG181" s="177">
        <f>IF(N181="zákl. přenesená",J181,0)</f>
        <v>0</v>
      </c>
      <c r="BH181" s="177">
        <f>IF(N181="sníž. přenesená",J181,0)</f>
        <v>0</v>
      </c>
      <c r="BI181" s="177">
        <f>IF(N181="nulová",J181,0)</f>
        <v>0</v>
      </c>
      <c r="BJ181" s="18" t="s">
        <v>81</v>
      </c>
      <c r="BK181" s="177">
        <f>ROUND(I181*H181,2)</f>
        <v>0</v>
      </c>
      <c r="BL181" s="18" t="s">
        <v>122</v>
      </c>
      <c r="BM181" s="176" t="s">
        <v>267</v>
      </c>
    </row>
    <row r="182" s="2" customFormat="1" ht="37.8" customHeight="1">
      <c r="A182" s="37"/>
      <c r="B182" s="164"/>
      <c r="C182" s="165" t="s">
        <v>268</v>
      </c>
      <c r="D182" s="165" t="s">
        <v>117</v>
      </c>
      <c r="E182" s="166" t="s">
        <v>269</v>
      </c>
      <c r="F182" s="167" t="s">
        <v>270</v>
      </c>
      <c r="G182" s="168" t="s">
        <v>167</v>
      </c>
      <c r="H182" s="169">
        <v>31.68</v>
      </c>
      <c r="I182" s="170"/>
      <c r="J182" s="171">
        <f>ROUND(I182*H182,2)</f>
        <v>0</v>
      </c>
      <c r="K182" s="167" t="s">
        <v>121</v>
      </c>
      <c r="L182" s="38"/>
      <c r="M182" s="172" t="s">
        <v>1</v>
      </c>
      <c r="N182" s="173" t="s">
        <v>41</v>
      </c>
      <c r="O182" s="76"/>
      <c r="P182" s="174">
        <f>O182*H182</f>
        <v>0</v>
      </c>
      <c r="Q182" s="174">
        <v>0</v>
      </c>
      <c r="R182" s="174">
        <f>Q182*H182</f>
        <v>0</v>
      </c>
      <c r="S182" s="174">
        <v>0</v>
      </c>
      <c r="T182" s="17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76" t="s">
        <v>122</v>
      </c>
      <c r="AT182" s="176" t="s">
        <v>117</v>
      </c>
      <c r="AU182" s="176" t="s">
        <v>83</v>
      </c>
      <c r="AY182" s="18" t="s">
        <v>115</v>
      </c>
      <c r="BE182" s="177">
        <f>IF(N182="základní",J182,0)</f>
        <v>0</v>
      </c>
      <c r="BF182" s="177">
        <f>IF(N182="snížená",J182,0)</f>
        <v>0</v>
      </c>
      <c r="BG182" s="177">
        <f>IF(N182="zákl. přenesená",J182,0)</f>
        <v>0</v>
      </c>
      <c r="BH182" s="177">
        <f>IF(N182="sníž. přenesená",J182,0)</f>
        <v>0</v>
      </c>
      <c r="BI182" s="177">
        <f>IF(N182="nulová",J182,0)</f>
        <v>0</v>
      </c>
      <c r="BJ182" s="18" t="s">
        <v>81</v>
      </c>
      <c r="BK182" s="177">
        <f>ROUND(I182*H182,2)</f>
        <v>0</v>
      </c>
      <c r="BL182" s="18" t="s">
        <v>122</v>
      </c>
      <c r="BM182" s="176" t="s">
        <v>271</v>
      </c>
    </row>
    <row r="183" s="13" customFormat="1">
      <c r="A183" s="13"/>
      <c r="B183" s="178"/>
      <c r="C183" s="13"/>
      <c r="D183" s="179" t="s">
        <v>124</v>
      </c>
      <c r="E183" s="180" t="s">
        <v>1</v>
      </c>
      <c r="F183" s="181" t="s">
        <v>272</v>
      </c>
      <c r="G183" s="13"/>
      <c r="H183" s="182">
        <v>53.268999999999998</v>
      </c>
      <c r="I183" s="183"/>
      <c r="J183" s="13"/>
      <c r="K183" s="13"/>
      <c r="L183" s="178"/>
      <c r="M183" s="184"/>
      <c r="N183" s="185"/>
      <c r="O183" s="185"/>
      <c r="P183" s="185"/>
      <c r="Q183" s="185"/>
      <c r="R183" s="185"/>
      <c r="S183" s="185"/>
      <c r="T183" s="18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0" t="s">
        <v>124</v>
      </c>
      <c r="AU183" s="180" t="s">
        <v>83</v>
      </c>
      <c r="AV183" s="13" t="s">
        <v>83</v>
      </c>
      <c r="AW183" s="13" t="s">
        <v>32</v>
      </c>
      <c r="AX183" s="13" t="s">
        <v>76</v>
      </c>
      <c r="AY183" s="180" t="s">
        <v>115</v>
      </c>
    </row>
    <row r="184" s="13" customFormat="1">
      <c r="A184" s="13"/>
      <c r="B184" s="178"/>
      <c r="C184" s="13"/>
      <c r="D184" s="179" t="s">
        <v>124</v>
      </c>
      <c r="E184" s="180" t="s">
        <v>1</v>
      </c>
      <c r="F184" s="181" t="s">
        <v>273</v>
      </c>
      <c r="G184" s="13"/>
      <c r="H184" s="182">
        <v>-21.588999999999999</v>
      </c>
      <c r="I184" s="183"/>
      <c r="J184" s="13"/>
      <c r="K184" s="13"/>
      <c r="L184" s="178"/>
      <c r="M184" s="184"/>
      <c r="N184" s="185"/>
      <c r="O184" s="185"/>
      <c r="P184" s="185"/>
      <c r="Q184" s="185"/>
      <c r="R184" s="185"/>
      <c r="S184" s="185"/>
      <c r="T184" s="18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0" t="s">
        <v>124</v>
      </c>
      <c r="AU184" s="180" t="s">
        <v>83</v>
      </c>
      <c r="AV184" s="13" t="s">
        <v>83</v>
      </c>
      <c r="AW184" s="13" t="s">
        <v>32</v>
      </c>
      <c r="AX184" s="13" t="s">
        <v>76</v>
      </c>
      <c r="AY184" s="180" t="s">
        <v>115</v>
      </c>
    </row>
    <row r="185" s="15" customFormat="1">
      <c r="A185" s="15"/>
      <c r="B185" s="194"/>
      <c r="C185" s="15"/>
      <c r="D185" s="179" t="s">
        <v>124</v>
      </c>
      <c r="E185" s="195" t="s">
        <v>1</v>
      </c>
      <c r="F185" s="196" t="s">
        <v>128</v>
      </c>
      <c r="G185" s="15"/>
      <c r="H185" s="197">
        <v>31.68</v>
      </c>
      <c r="I185" s="198"/>
      <c r="J185" s="15"/>
      <c r="K185" s="15"/>
      <c r="L185" s="194"/>
      <c r="M185" s="199"/>
      <c r="N185" s="200"/>
      <c r="O185" s="200"/>
      <c r="P185" s="200"/>
      <c r="Q185" s="200"/>
      <c r="R185" s="200"/>
      <c r="S185" s="200"/>
      <c r="T185" s="201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195" t="s">
        <v>124</v>
      </c>
      <c r="AU185" s="195" t="s">
        <v>83</v>
      </c>
      <c r="AV185" s="15" t="s">
        <v>122</v>
      </c>
      <c r="AW185" s="15" t="s">
        <v>32</v>
      </c>
      <c r="AX185" s="15" t="s">
        <v>81</v>
      </c>
      <c r="AY185" s="195" t="s">
        <v>115</v>
      </c>
    </row>
    <row r="186" s="2" customFormat="1" ht="44.25" customHeight="1">
      <c r="A186" s="37"/>
      <c r="B186" s="164"/>
      <c r="C186" s="165" t="s">
        <v>274</v>
      </c>
      <c r="D186" s="165" t="s">
        <v>117</v>
      </c>
      <c r="E186" s="166" t="s">
        <v>275</v>
      </c>
      <c r="F186" s="167" t="s">
        <v>276</v>
      </c>
      <c r="G186" s="168" t="s">
        <v>167</v>
      </c>
      <c r="H186" s="169">
        <v>5.1849999999999996</v>
      </c>
      <c r="I186" s="170"/>
      <c r="J186" s="171">
        <f>ROUND(I186*H186,2)</f>
        <v>0</v>
      </c>
      <c r="K186" s="167" t="s">
        <v>121</v>
      </c>
      <c r="L186" s="38"/>
      <c r="M186" s="172" t="s">
        <v>1</v>
      </c>
      <c r="N186" s="173" t="s">
        <v>41</v>
      </c>
      <c r="O186" s="76"/>
      <c r="P186" s="174">
        <f>O186*H186</f>
        <v>0</v>
      </c>
      <c r="Q186" s="174">
        <v>0</v>
      </c>
      <c r="R186" s="174">
        <f>Q186*H186</f>
        <v>0</v>
      </c>
      <c r="S186" s="174">
        <v>0</v>
      </c>
      <c r="T186" s="17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76" t="s">
        <v>122</v>
      </c>
      <c r="AT186" s="176" t="s">
        <v>117</v>
      </c>
      <c r="AU186" s="176" t="s">
        <v>83</v>
      </c>
      <c r="AY186" s="18" t="s">
        <v>115</v>
      </c>
      <c r="BE186" s="177">
        <f>IF(N186="základní",J186,0)</f>
        <v>0</v>
      </c>
      <c r="BF186" s="177">
        <f>IF(N186="snížená",J186,0)</f>
        <v>0</v>
      </c>
      <c r="BG186" s="177">
        <f>IF(N186="zákl. přenesená",J186,0)</f>
        <v>0</v>
      </c>
      <c r="BH186" s="177">
        <f>IF(N186="sníž. přenesená",J186,0)</f>
        <v>0</v>
      </c>
      <c r="BI186" s="177">
        <f>IF(N186="nulová",J186,0)</f>
        <v>0</v>
      </c>
      <c r="BJ186" s="18" t="s">
        <v>81</v>
      </c>
      <c r="BK186" s="177">
        <f>ROUND(I186*H186,2)</f>
        <v>0</v>
      </c>
      <c r="BL186" s="18" t="s">
        <v>122</v>
      </c>
      <c r="BM186" s="176" t="s">
        <v>277</v>
      </c>
    </row>
    <row r="187" s="2" customFormat="1" ht="44.25" customHeight="1">
      <c r="A187" s="37"/>
      <c r="B187" s="164"/>
      <c r="C187" s="165" t="s">
        <v>278</v>
      </c>
      <c r="D187" s="165" t="s">
        <v>117</v>
      </c>
      <c r="E187" s="166" t="s">
        <v>279</v>
      </c>
      <c r="F187" s="167" t="s">
        <v>280</v>
      </c>
      <c r="G187" s="168" t="s">
        <v>167</v>
      </c>
      <c r="H187" s="169">
        <v>16.404</v>
      </c>
      <c r="I187" s="170"/>
      <c r="J187" s="171">
        <f>ROUND(I187*H187,2)</f>
        <v>0</v>
      </c>
      <c r="K187" s="167" t="s">
        <v>121</v>
      </c>
      <c r="L187" s="38"/>
      <c r="M187" s="172" t="s">
        <v>1</v>
      </c>
      <c r="N187" s="173" t="s">
        <v>41</v>
      </c>
      <c r="O187" s="76"/>
      <c r="P187" s="174">
        <f>O187*H187</f>
        <v>0</v>
      </c>
      <c r="Q187" s="174">
        <v>0</v>
      </c>
      <c r="R187" s="174">
        <f>Q187*H187</f>
        <v>0</v>
      </c>
      <c r="S187" s="174">
        <v>0</v>
      </c>
      <c r="T187" s="17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76" t="s">
        <v>122</v>
      </c>
      <c r="AT187" s="176" t="s">
        <v>117</v>
      </c>
      <c r="AU187" s="176" t="s">
        <v>83</v>
      </c>
      <c r="AY187" s="18" t="s">
        <v>115</v>
      </c>
      <c r="BE187" s="177">
        <f>IF(N187="základní",J187,0)</f>
        <v>0</v>
      </c>
      <c r="BF187" s="177">
        <f>IF(N187="snížená",J187,0)</f>
        <v>0</v>
      </c>
      <c r="BG187" s="177">
        <f>IF(N187="zákl. přenesená",J187,0)</f>
        <v>0</v>
      </c>
      <c r="BH187" s="177">
        <f>IF(N187="sníž. přenesená",J187,0)</f>
        <v>0</v>
      </c>
      <c r="BI187" s="177">
        <f>IF(N187="nulová",J187,0)</f>
        <v>0</v>
      </c>
      <c r="BJ187" s="18" t="s">
        <v>81</v>
      </c>
      <c r="BK187" s="177">
        <f>ROUND(I187*H187,2)</f>
        <v>0</v>
      </c>
      <c r="BL187" s="18" t="s">
        <v>122</v>
      </c>
      <c r="BM187" s="176" t="s">
        <v>281</v>
      </c>
    </row>
    <row r="188" s="12" customFormat="1" ht="22.8" customHeight="1">
      <c r="A188" s="12"/>
      <c r="B188" s="151"/>
      <c r="C188" s="12"/>
      <c r="D188" s="152" t="s">
        <v>75</v>
      </c>
      <c r="E188" s="162" t="s">
        <v>282</v>
      </c>
      <c r="F188" s="162" t="s">
        <v>283</v>
      </c>
      <c r="G188" s="12"/>
      <c r="H188" s="12"/>
      <c r="I188" s="154"/>
      <c r="J188" s="163">
        <f>BK188</f>
        <v>0</v>
      </c>
      <c r="K188" s="12"/>
      <c r="L188" s="151"/>
      <c r="M188" s="156"/>
      <c r="N188" s="157"/>
      <c r="O188" s="157"/>
      <c r="P188" s="158">
        <f>SUM(P189:P192)</f>
        <v>0</v>
      </c>
      <c r="Q188" s="157"/>
      <c r="R188" s="158">
        <f>SUM(R189:R192)</f>
        <v>0</v>
      </c>
      <c r="S188" s="157"/>
      <c r="T188" s="159">
        <f>SUM(T189:T192)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52" t="s">
        <v>81</v>
      </c>
      <c r="AT188" s="160" t="s">
        <v>75</v>
      </c>
      <c r="AU188" s="160" t="s">
        <v>81</v>
      </c>
      <c r="AY188" s="152" t="s">
        <v>115</v>
      </c>
      <c r="BK188" s="161">
        <f>SUM(BK189:BK192)</f>
        <v>0</v>
      </c>
    </row>
    <row r="189" s="2" customFormat="1" ht="33" customHeight="1">
      <c r="A189" s="37"/>
      <c r="B189" s="164"/>
      <c r="C189" s="165" t="s">
        <v>284</v>
      </c>
      <c r="D189" s="165" t="s">
        <v>117</v>
      </c>
      <c r="E189" s="166" t="s">
        <v>285</v>
      </c>
      <c r="F189" s="167" t="s">
        <v>286</v>
      </c>
      <c r="G189" s="168" t="s">
        <v>167</v>
      </c>
      <c r="H189" s="169">
        <v>57.386000000000003</v>
      </c>
      <c r="I189" s="170"/>
      <c r="J189" s="171">
        <f>ROUND(I189*H189,2)</f>
        <v>0</v>
      </c>
      <c r="K189" s="167" t="s">
        <v>121</v>
      </c>
      <c r="L189" s="38"/>
      <c r="M189" s="172" t="s">
        <v>1</v>
      </c>
      <c r="N189" s="173" t="s">
        <v>41</v>
      </c>
      <c r="O189" s="76"/>
      <c r="P189" s="174">
        <f>O189*H189</f>
        <v>0</v>
      </c>
      <c r="Q189" s="174">
        <v>0</v>
      </c>
      <c r="R189" s="174">
        <f>Q189*H189</f>
        <v>0</v>
      </c>
      <c r="S189" s="174">
        <v>0</v>
      </c>
      <c r="T189" s="17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76" t="s">
        <v>122</v>
      </c>
      <c r="AT189" s="176" t="s">
        <v>117</v>
      </c>
      <c r="AU189" s="176" t="s">
        <v>83</v>
      </c>
      <c r="AY189" s="18" t="s">
        <v>115</v>
      </c>
      <c r="BE189" s="177">
        <f>IF(N189="základní",J189,0)</f>
        <v>0</v>
      </c>
      <c r="BF189" s="177">
        <f>IF(N189="snížená",J189,0)</f>
        <v>0</v>
      </c>
      <c r="BG189" s="177">
        <f>IF(N189="zákl. přenesená",J189,0)</f>
        <v>0</v>
      </c>
      <c r="BH189" s="177">
        <f>IF(N189="sníž. přenesená",J189,0)</f>
        <v>0</v>
      </c>
      <c r="BI189" s="177">
        <f>IF(N189="nulová",J189,0)</f>
        <v>0</v>
      </c>
      <c r="BJ189" s="18" t="s">
        <v>81</v>
      </c>
      <c r="BK189" s="177">
        <f>ROUND(I189*H189,2)</f>
        <v>0</v>
      </c>
      <c r="BL189" s="18" t="s">
        <v>122</v>
      </c>
      <c r="BM189" s="176" t="s">
        <v>287</v>
      </c>
    </row>
    <row r="190" s="2" customFormat="1" ht="33" customHeight="1">
      <c r="A190" s="37"/>
      <c r="B190" s="164"/>
      <c r="C190" s="165" t="s">
        <v>288</v>
      </c>
      <c r="D190" s="165" t="s">
        <v>117</v>
      </c>
      <c r="E190" s="166" t="s">
        <v>289</v>
      </c>
      <c r="F190" s="167" t="s">
        <v>290</v>
      </c>
      <c r="G190" s="168" t="s">
        <v>167</v>
      </c>
      <c r="H190" s="169">
        <v>57.386000000000003</v>
      </c>
      <c r="I190" s="170"/>
      <c r="J190" s="171">
        <f>ROUND(I190*H190,2)</f>
        <v>0</v>
      </c>
      <c r="K190" s="167" t="s">
        <v>121</v>
      </c>
      <c r="L190" s="38"/>
      <c r="M190" s="172" t="s">
        <v>1</v>
      </c>
      <c r="N190" s="173" t="s">
        <v>41</v>
      </c>
      <c r="O190" s="76"/>
      <c r="P190" s="174">
        <f>O190*H190</f>
        <v>0</v>
      </c>
      <c r="Q190" s="174">
        <v>0</v>
      </c>
      <c r="R190" s="174">
        <f>Q190*H190</f>
        <v>0</v>
      </c>
      <c r="S190" s="174">
        <v>0</v>
      </c>
      <c r="T190" s="17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76" t="s">
        <v>122</v>
      </c>
      <c r="AT190" s="176" t="s">
        <v>117</v>
      </c>
      <c r="AU190" s="176" t="s">
        <v>83</v>
      </c>
      <c r="AY190" s="18" t="s">
        <v>115</v>
      </c>
      <c r="BE190" s="177">
        <f>IF(N190="základní",J190,0)</f>
        <v>0</v>
      </c>
      <c r="BF190" s="177">
        <f>IF(N190="snížená",J190,0)</f>
        <v>0</v>
      </c>
      <c r="BG190" s="177">
        <f>IF(N190="zákl. přenesená",J190,0)</f>
        <v>0</v>
      </c>
      <c r="BH190" s="177">
        <f>IF(N190="sníž. přenesená",J190,0)</f>
        <v>0</v>
      </c>
      <c r="BI190" s="177">
        <f>IF(N190="nulová",J190,0)</f>
        <v>0</v>
      </c>
      <c r="BJ190" s="18" t="s">
        <v>81</v>
      </c>
      <c r="BK190" s="177">
        <f>ROUND(I190*H190,2)</f>
        <v>0</v>
      </c>
      <c r="BL190" s="18" t="s">
        <v>122</v>
      </c>
      <c r="BM190" s="176" t="s">
        <v>291</v>
      </c>
    </row>
    <row r="191" s="2" customFormat="1" ht="33" customHeight="1">
      <c r="A191" s="37"/>
      <c r="B191" s="164"/>
      <c r="C191" s="165" t="s">
        <v>292</v>
      </c>
      <c r="D191" s="165" t="s">
        <v>117</v>
      </c>
      <c r="E191" s="166" t="s">
        <v>293</v>
      </c>
      <c r="F191" s="167" t="s">
        <v>294</v>
      </c>
      <c r="G191" s="168" t="s">
        <v>167</v>
      </c>
      <c r="H191" s="169">
        <v>172.15799999999999</v>
      </c>
      <c r="I191" s="170"/>
      <c r="J191" s="171">
        <f>ROUND(I191*H191,2)</f>
        <v>0</v>
      </c>
      <c r="K191" s="167" t="s">
        <v>121</v>
      </c>
      <c r="L191" s="38"/>
      <c r="M191" s="172" t="s">
        <v>1</v>
      </c>
      <c r="N191" s="173" t="s">
        <v>41</v>
      </c>
      <c r="O191" s="76"/>
      <c r="P191" s="174">
        <f>O191*H191</f>
        <v>0</v>
      </c>
      <c r="Q191" s="174">
        <v>0</v>
      </c>
      <c r="R191" s="174">
        <f>Q191*H191</f>
        <v>0</v>
      </c>
      <c r="S191" s="174">
        <v>0</v>
      </c>
      <c r="T191" s="17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76" t="s">
        <v>122</v>
      </c>
      <c r="AT191" s="176" t="s">
        <v>117</v>
      </c>
      <c r="AU191" s="176" t="s">
        <v>83</v>
      </c>
      <c r="AY191" s="18" t="s">
        <v>115</v>
      </c>
      <c r="BE191" s="177">
        <f>IF(N191="základní",J191,0)</f>
        <v>0</v>
      </c>
      <c r="BF191" s="177">
        <f>IF(N191="snížená",J191,0)</f>
        <v>0</v>
      </c>
      <c r="BG191" s="177">
        <f>IF(N191="zákl. přenesená",J191,0)</f>
        <v>0</v>
      </c>
      <c r="BH191" s="177">
        <f>IF(N191="sníž. přenesená",J191,0)</f>
        <v>0</v>
      </c>
      <c r="BI191" s="177">
        <f>IF(N191="nulová",J191,0)</f>
        <v>0</v>
      </c>
      <c r="BJ191" s="18" t="s">
        <v>81</v>
      </c>
      <c r="BK191" s="177">
        <f>ROUND(I191*H191,2)</f>
        <v>0</v>
      </c>
      <c r="BL191" s="18" t="s">
        <v>122</v>
      </c>
      <c r="BM191" s="176" t="s">
        <v>295</v>
      </c>
    </row>
    <row r="192" s="13" customFormat="1">
      <c r="A192" s="13"/>
      <c r="B192" s="178"/>
      <c r="C192" s="13"/>
      <c r="D192" s="179" t="s">
        <v>124</v>
      </c>
      <c r="E192" s="13"/>
      <c r="F192" s="181" t="s">
        <v>296</v>
      </c>
      <c r="G192" s="13"/>
      <c r="H192" s="182">
        <v>172.15799999999999</v>
      </c>
      <c r="I192" s="183"/>
      <c r="J192" s="13"/>
      <c r="K192" s="13"/>
      <c r="L192" s="178"/>
      <c r="M192" s="184"/>
      <c r="N192" s="185"/>
      <c r="O192" s="185"/>
      <c r="P192" s="185"/>
      <c r="Q192" s="185"/>
      <c r="R192" s="185"/>
      <c r="S192" s="185"/>
      <c r="T192" s="18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0" t="s">
        <v>124</v>
      </c>
      <c r="AU192" s="180" t="s">
        <v>83</v>
      </c>
      <c r="AV192" s="13" t="s">
        <v>83</v>
      </c>
      <c r="AW192" s="13" t="s">
        <v>3</v>
      </c>
      <c r="AX192" s="13" t="s">
        <v>81</v>
      </c>
      <c r="AY192" s="180" t="s">
        <v>115</v>
      </c>
    </row>
    <row r="193" s="12" customFormat="1" ht="25.92" customHeight="1">
      <c r="A193" s="12"/>
      <c r="B193" s="151"/>
      <c r="C193" s="12"/>
      <c r="D193" s="152" t="s">
        <v>75</v>
      </c>
      <c r="E193" s="153" t="s">
        <v>297</v>
      </c>
      <c r="F193" s="153" t="s">
        <v>298</v>
      </c>
      <c r="G193" s="12"/>
      <c r="H193" s="12"/>
      <c r="I193" s="154"/>
      <c r="J193" s="155">
        <f>BK193</f>
        <v>0</v>
      </c>
      <c r="K193" s="12"/>
      <c r="L193" s="151"/>
      <c r="M193" s="156"/>
      <c r="N193" s="157"/>
      <c r="O193" s="157"/>
      <c r="P193" s="158">
        <f>P194+P196</f>
        <v>0</v>
      </c>
      <c r="Q193" s="157"/>
      <c r="R193" s="158">
        <f>R194+R196</f>
        <v>0</v>
      </c>
      <c r="S193" s="157"/>
      <c r="T193" s="159">
        <f>T194+T196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52" t="s">
        <v>141</v>
      </c>
      <c r="AT193" s="160" t="s">
        <v>75</v>
      </c>
      <c r="AU193" s="160" t="s">
        <v>76</v>
      </c>
      <c r="AY193" s="152" t="s">
        <v>115</v>
      </c>
      <c r="BK193" s="161">
        <f>BK194+BK196</f>
        <v>0</v>
      </c>
    </row>
    <row r="194" s="12" customFormat="1" ht="22.8" customHeight="1">
      <c r="A194" s="12"/>
      <c r="B194" s="151"/>
      <c r="C194" s="12"/>
      <c r="D194" s="152" t="s">
        <v>75</v>
      </c>
      <c r="E194" s="162" t="s">
        <v>299</v>
      </c>
      <c r="F194" s="162" t="s">
        <v>300</v>
      </c>
      <c r="G194" s="12"/>
      <c r="H194" s="12"/>
      <c r="I194" s="154"/>
      <c r="J194" s="163">
        <f>BK194</f>
        <v>0</v>
      </c>
      <c r="K194" s="12"/>
      <c r="L194" s="151"/>
      <c r="M194" s="156"/>
      <c r="N194" s="157"/>
      <c r="O194" s="157"/>
      <c r="P194" s="158">
        <f>P195</f>
        <v>0</v>
      </c>
      <c r="Q194" s="157"/>
      <c r="R194" s="158">
        <f>R195</f>
        <v>0</v>
      </c>
      <c r="S194" s="157"/>
      <c r="T194" s="159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52" t="s">
        <v>141</v>
      </c>
      <c r="AT194" s="160" t="s">
        <v>75</v>
      </c>
      <c r="AU194" s="160" t="s">
        <v>81</v>
      </c>
      <c r="AY194" s="152" t="s">
        <v>115</v>
      </c>
      <c r="BK194" s="161">
        <f>BK195</f>
        <v>0</v>
      </c>
    </row>
    <row r="195" s="2" customFormat="1" ht="16.5" customHeight="1">
      <c r="A195" s="37"/>
      <c r="B195" s="164"/>
      <c r="C195" s="165" t="s">
        <v>301</v>
      </c>
      <c r="D195" s="165" t="s">
        <v>117</v>
      </c>
      <c r="E195" s="166" t="s">
        <v>302</v>
      </c>
      <c r="F195" s="167" t="s">
        <v>303</v>
      </c>
      <c r="G195" s="168" t="s">
        <v>304</v>
      </c>
      <c r="H195" s="169">
        <v>1</v>
      </c>
      <c r="I195" s="170"/>
      <c r="J195" s="171">
        <f>ROUND(I195*H195,2)</f>
        <v>0</v>
      </c>
      <c r="K195" s="167" t="s">
        <v>121</v>
      </c>
      <c r="L195" s="38"/>
      <c r="M195" s="172" t="s">
        <v>1</v>
      </c>
      <c r="N195" s="173" t="s">
        <v>41</v>
      </c>
      <c r="O195" s="76"/>
      <c r="P195" s="174">
        <f>O195*H195</f>
        <v>0</v>
      </c>
      <c r="Q195" s="174">
        <v>0</v>
      </c>
      <c r="R195" s="174">
        <f>Q195*H195</f>
        <v>0</v>
      </c>
      <c r="S195" s="174">
        <v>0</v>
      </c>
      <c r="T195" s="17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76" t="s">
        <v>305</v>
      </c>
      <c r="AT195" s="176" t="s">
        <v>117</v>
      </c>
      <c r="AU195" s="176" t="s">
        <v>83</v>
      </c>
      <c r="AY195" s="18" t="s">
        <v>115</v>
      </c>
      <c r="BE195" s="177">
        <f>IF(N195="základní",J195,0)</f>
        <v>0</v>
      </c>
      <c r="BF195" s="177">
        <f>IF(N195="snížená",J195,0)</f>
        <v>0</v>
      </c>
      <c r="BG195" s="177">
        <f>IF(N195="zákl. přenesená",J195,0)</f>
        <v>0</v>
      </c>
      <c r="BH195" s="177">
        <f>IF(N195="sníž. přenesená",J195,0)</f>
        <v>0</v>
      </c>
      <c r="BI195" s="177">
        <f>IF(N195="nulová",J195,0)</f>
        <v>0</v>
      </c>
      <c r="BJ195" s="18" t="s">
        <v>81</v>
      </c>
      <c r="BK195" s="177">
        <f>ROUND(I195*H195,2)</f>
        <v>0</v>
      </c>
      <c r="BL195" s="18" t="s">
        <v>305</v>
      </c>
      <c r="BM195" s="176" t="s">
        <v>306</v>
      </c>
    </row>
    <row r="196" s="12" customFormat="1" ht="22.8" customHeight="1">
      <c r="A196" s="12"/>
      <c r="B196" s="151"/>
      <c r="C196" s="12"/>
      <c r="D196" s="152" t="s">
        <v>75</v>
      </c>
      <c r="E196" s="162" t="s">
        <v>307</v>
      </c>
      <c r="F196" s="162" t="s">
        <v>308</v>
      </c>
      <c r="G196" s="12"/>
      <c r="H196" s="12"/>
      <c r="I196" s="154"/>
      <c r="J196" s="163">
        <f>BK196</f>
        <v>0</v>
      </c>
      <c r="K196" s="12"/>
      <c r="L196" s="151"/>
      <c r="M196" s="156"/>
      <c r="N196" s="157"/>
      <c r="O196" s="157"/>
      <c r="P196" s="158">
        <f>P197</f>
        <v>0</v>
      </c>
      <c r="Q196" s="157"/>
      <c r="R196" s="158">
        <f>R197</f>
        <v>0</v>
      </c>
      <c r="S196" s="157"/>
      <c r="T196" s="159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52" t="s">
        <v>141</v>
      </c>
      <c r="AT196" s="160" t="s">
        <v>75</v>
      </c>
      <c r="AU196" s="160" t="s">
        <v>81</v>
      </c>
      <c r="AY196" s="152" t="s">
        <v>115</v>
      </c>
      <c r="BK196" s="161">
        <f>BK197</f>
        <v>0</v>
      </c>
    </row>
    <row r="197" s="2" customFormat="1" ht="21.75" customHeight="1">
      <c r="A197" s="37"/>
      <c r="B197" s="164"/>
      <c r="C197" s="165" t="s">
        <v>309</v>
      </c>
      <c r="D197" s="165" t="s">
        <v>117</v>
      </c>
      <c r="E197" s="166" t="s">
        <v>310</v>
      </c>
      <c r="F197" s="167" t="s">
        <v>311</v>
      </c>
      <c r="G197" s="168" t="s">
        <v>304</v>
      </c>
      <c r="H197" s="169">
        <v>1</v>
      </c>
      <c r="I197" s="170"/>
      <c r="J197" s="171">
        <f>ROUND(I197*H197,2)</f>
        <v>0</v>
      </c>
      <c r="K197" s="167" t="s">
        <v>121</v>
      </c>
      <c r="L197" s="38"/>
      <c r="M197" s="212" t="s">
        <v>1</v>
      </c>
      <c r="N197" s="213" t="s">
        <v>41</v>
      </c>
      <c r="O197" s="214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76" t="s">
        <v>305</v>
      </c>
      <c r="AT197" s="176" t="s">
        <v>117</v>
      </c>
      <c r="AU197" s="176" t="s">
        <v>83</v>
      </c>
      <c r="AY197" s="18" t="s">
        <v>115</v>
      </c>
      <c r="BE197" s="177">
        <f>IF(N197="základní",J197,0)</f>
        <v>0</v>
      </c>
      <c r="BF197" s="177">
        <f>IF(N197="snížená",J197,0)</f>
        <v>0</v>
      </c>
      <c r="BG197" s="177">
        <f>IF(N197="zákl. přenesená",J197,0)</f>
        <v>0</v>
      </c>
      <c r="BH197" s="177">
        <f>IF(N197="sníž. přenesená",J197,0)</f>
        <v>0</v>
      </c>
      <c r="BI197" s="177">
        <f>IF(N197="nulová",J197,0)</f>
        <v>0</v>
      </c>
      <c r="BJ197" s="18" t="s">
        <v>81</v>
      </c>
      <c r="BK197" s="177">
        <f>ROUND(I197*H197,2)</f>
        <v>0</v>
      </c>
      <c r="BL197" s="18" t="s">
        <v>305</v>
      </c>
      <c r="BM197" s="176" t="s">
        <v>312</v>
      </c>
    </row>
    <row r="198" s="2" customFormat="1" ht="6.96" customHeight="1">
      <c r="A198" s="37"/>
      <c r="B198" s="59"/>
      <c r="C198" s="60"/>
      <c r="D198" s="60"/>
      <c r="E198" s="60"/>
      <c r="F198" s="60"/>
      <c r="G198" s="60"/>
      <c r="H198" s="60"/>
      <c r="I198" s="60"/>
      <c r="J198" s="60"/>
      <c r="K198" s="60"/>
      <c r="L198" s="38"/>
      <c r="M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</row>
  </sheetData>
  <autoFilter ref="C121:K197"/>
  <mergeCells count="6">
    <mergeCell ref="E7:H7"/>
    <mergeCell ref="E16:H16"/>
    <mergeCell ref="E25:H25"/>
    <mergeCell ref="E85:H85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Gaming\Lenovo</dc:creator>
  <cp:lastModifiedBy>Gaming\Lenovo</cp:lastModifiedBy>
  <dcterms:created xsi:type="dcterms:W3CDTF">2025-02-25T08:29:13Z</dcterms:created>
  <dcterms:modified xsi:type="dcterms:W3CDTF">2025-02-25T08:29:14Z</dcterms:modified>
</cp:coreProperties>
</file>