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28" yWindow="65428" windowWidth="23256" windowHeight="12456" activeTab="0"/>
  </bookViews>
  <sheets>
    <sheet name="Rekapitulace stavby" sheetId="1" r:id="rId1"/>
    <sheet name="01 - Stavební úpravy" sheetId="2" r:id="rId2"/>
    <sheet name="VRN - VRN" sheetId="3" r:id="rId3"/>
    <sheet name="Pokyny pro vyplnění" sheetId="4" r:id="rId4"/>
  </sheets>
  <definedNames>
    <definedName name="_xlnm._FilterDatabase" localSheetId="1" hidden="1">'01 - Stavební úpravy'!$C$95:$K$533</definedName>
    <definedName name="_xlnm._FilterDatabase" localSheetId="2" hidden="1">'VRN - VRN'!$C$84:$K$109</definedName>
    <definedName name="_xlnm.Print_Area" localSheetId="1">'01 - Stavební úpravy'!$C$4:$J$39,'01 - Stavební úpravy'!$C$45:$J$77,'01 - Stavební úpravy'!$C$83:$K$533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'VRN - VRN'!$C$4:$J$39,'VRN - VRN'!$C$45:$J$66,'VRN - VRN'!$C$72:$K$109</definedName>
    <definedName name="_xlnm.Print_Titles" localSheetId="0">'Rekapitulace stavby'!$52:$52</definedName>
    <definedName name="_xlnm.Print_Titles" localSheetId="1">'01 - Stavební úpravy'!$95:$95</definedName>
    <definedName name="_xlnm.Print_Titles" localSheetId="2">'VRN - VRN'!$84:$84</definedName>
  </definedNames>
  <calcPr calcId="191029"/>
  <extLst/>
</workbook>
</file>

<file path=xl/sharedStrings.xml><?xml version="1.0" encoding="utf-8"?>
<sst xmlns="http://schemas.openxmlformats.org/spreadsheetml/2006/main" count="5273" uniqueCount="1291">
  <si>
    <t>Export Komplet</t>
  </si>
  <si>
    <t>VZ</t>
  </si>
  <si>
    <t>2.0</t>
  </si>
  <si>
    <t>ZAMOK</t>
  </si>
  <si>
    <t>False</t>
  </si>
  <si>
    <t>{d815c8eb-78dd-43f9-9d09-42044b2a62eb}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</si>
  <si>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</si>
  <si>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</si>
  <si>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</si>
  <si>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</si>
  <si>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</si>
  <si>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</si>
  <si>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</si>
  <si>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</si>
  <si>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POLGYM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</si>
  <si>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</si>
  <si>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</si>
  <si>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Havlíčkova - zateplení a oprava obvodových stěn</t>
  </si>
  <si>
    <t>KSO:</t>
  </si>
  <si>
    <t/>
  </si>
  <si>
    <t>CC-CZ:</t>
  </si>
  <si>
    <t>Místo:</t>
  </si>
  <si>
    <t>Český Těšín</t>
  </si>
  <si>
    <t>Datum:</t>
  </si>
  <si>
    <t>23. 1. 2022</t>
  </si>
  <si>
    <t>Zadavatel:</t>
  </si>
  <si>
    <t>IČ:</t>
  </si>
  <si>
    <t>Město Český Těšín</t>
  </si>
  <si>
    <t>DIČ:</t>
  </si>
  <si>
    <t>Uchazeč:</t>
  </si>
  <si>
    <t>Vyplň údaj</t>
  </si>
  <si>
    <t>Projektant:</t>
  </si>
  <si>
    <t>BENUTA PRO s.r.o.</t>
  </si>
  <si>
    <t>True</t>
  </si>
  <si>
    <t>Zpracovatel:</t>
  </si>
  <si>
    <t>Ing. T. Pacola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</si>
  <si>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</si>
  <si>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</si>
  <si>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</si>
  <si>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</si>
  <si>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</si>
  <si>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</si>
  <si>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</si>
  <si>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</si>
  <si>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</si>
  <si>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</si>
  <si>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</si>
  <si>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</si>
  <si>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</si>
  <si>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</si>
  <si>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</si>
  <si>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</si>
  <si>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</si>
  <si>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</si>
  <si>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</si>
  <si>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</si>
  <si>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</si>
  <si>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</si>
  <si>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</si>
  <si>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</si>
  <si>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</si>
  <si>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</si>
  <si>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</si>
  <si>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</si>
  <si>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</si>
  <si>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</si>
  <si>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</si>
  <si>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</si>
  <si>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</si>
  <si>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</si>
  <si>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</si>
  <si>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</si>
  <si>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</si>
  <si>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</si>
  <si>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</si>
  <si>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</si>
  <si>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</si>
  <si>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</si>
  <si>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</si>
  <si>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</si>
  <si>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</si>
  <si>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{df0c70ac-97f3-49b3-a393-87b4dea698f5}</t>
  </si>
  <si>
    <t>2</t>
  </si>
  <si>
    <t>VRN</t>
  </si>
  <si>
    <t>{cc5f925c-a733-4f7f-b375-bde83d0eaab3}</t>
  </si>
  <si>
    <t>KRYCÍ LIST SOUPISU PRACÍ</t>
  </si>
  <si>
    <t>Objekt:</t>
  </si>
  <si>
    <t>01 - Stavební úpravy</t>
  </si>
  <si>
    <t>00297437</t>
  </si>
  <si>
    <t>05643546</t>
  </si>
  <si>
    <t>BENUTA PRO s.r.o., Orlová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</si>
  <si>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</si>
  <si>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</si>
  <si>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</si>
  <si>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</si>
  <si>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</si>
  <si>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</si>
  <si>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</si>
  <si>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</si>
  <si>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</si>
  <si>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</si>
  <si>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</si>
  <si>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</si>
  <si>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748 - Elektromontáže - osvětlovací zařízení a svítidla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</si>
  <si>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</si>
  <si>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</si>
  <si>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</si>
  <si>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</si>
  <si>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</si>
  <si>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</si>
  <si>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</si>
  <si>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</si>
  <si>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</si>
  <si>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</si>
  <si>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</si>
  <si>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</si>
  <si>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</si>
  <si>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</si>
  <si>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</si>
  <si>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</si>
  <si>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</si>
  <si>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</si>
  <si>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</si>
  <si>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</si>
  <si>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</si>
  <si>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</si>
  <si>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</si>
  <si>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</si>
  <si>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</si>
  <si>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</si>
  <si>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</si>
  <si>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612345301</t>
  </si>
  <si>
    <t>Sádrová nebo vápenosádrová omítka ostění nebo nadpraží hladká</t>
  </si>
  <si>
    <t>m2</t>
  </si>
  <si>
    <t>CS ÚRS 2022 01</t>
  </si>
  <si>
    <t>4</t>
  </si>
  <si>
    <t>-1982412883</t>
  </si>
  <si>
    <t>Online PSC</t>
  </si>
  <si>
    <t>https://podminky.urs.cz/item/CS_URS_2022_01/612345301</t>
  </si>
  <si>
    <t>VV</t>
  </si>
  <si>
    <t>(76,9+174,1+74,4)*0,3</t>
  </si>
  <si>
    <t>622131121</t>
  </si>
  <si>
    <t>Podkladní a spojovací vrstva vnějších omítaných ploch penetrace nanášená ručně stěn</t>
  </si>
  <si>
    <t>2062630254</t>
  </si>
  <si>
    <t>https://podminky.urs.cz/item/CS_URS_2022_01/622131121</t>
  </si>
  <si>
    <t>pod jádrové omítky</t>
  </si>
  <si>
    <t>481,83+271+457,23</t>
  </si>
  <si>
    <t>pod finální omítku nezateplené části</t>
  </si>
  <si>
    <t>457,23+89,348+52,6</t>
  </si>
  <si>
    <t>Součet</t>
  </si>
  <si>
    <t>3</t>
  </si>
  <si>
    <t>622131151</t>
  </si>
  <si>
    <t>Sanační postřik vnějších ploch nanášený ručně celoplošně stěn</t>
  </si>
  <si>
    <t>-926833640</t>
  </si>
  <si>
    <t>https://podminky.urs.cz/item/CS_URS_2022_01/622131151</t>
  </si>
  <si>
    <t>622135011</t>
  </si>
  <si>
    <t>Vyrovnání nerovností podkladu vnějších omítaných ploch tmelem, tloušťky do 2 mm stěn</t>
  </si>
  <si>
    <t>-2118659156</t>
  </si>
  <si>
    <t>https://podminky.urs.cz/item/CS_URS_2022_01/622135011</t>
  </si>
  <si>
    <t>5</t>
  </si>
  <si>
    <t>622142002</t>
  </si>
  <si>
    <t>Potažení vnějších ploch pletivem v ploše nebo pruzích, na plném podkladu sklovláknitým provizorním přichycením stěn</t>
  </si>
  <si>
    <t>1460499828</t>
  </si>
  <si>
    <t>https://podminky.urs.cz/item/CS_URS_2022_01/622142002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</si>
  <si>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</si>
  <si>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</si>
  <si>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1963263480</t>
  </si>
  <si>
    <t>https://podminky.urs.cz/item/CS_URS_2022_01/622211021</t>
  </si>
  <si>
    <t>P</t>
  </si>
  <si>
    <t>Poznámka k položce:
Bude použita lepící kotva aplikovaná přímo do obvodového zdiva. Je to kruhová plastová kotva, která se osadí přímo na nosném zdivu a pokryje lepidlem, na které se pak nalepí tepelně izolační difuzně otevřené desky. Lepící kotva tak vytváří další styčné body, pevně spojené s jádrem nosné stěny. Fasádní izolační difúzně otevřené desky se již nemusí na nosné zdivo dodatečně upevňovat pomocí různě dlouhých hmoždinek prostupujících tepelně izolační vrstvou. Jejich nosnou funkci převezmou lepicí kotvy v počtu min. 6 ks/m2.
DŮLEŽITÉ: Pro přesné stanovení druhu hmoždinky bude nutné provést výtažnou zkoušku před prováděním zateplovacích prací</t>
  </si>
  <si>
    <t>7</t>
  </si>
  <si>
    <t>M</t>
  </si>
  <si>
    <t>28376037R</t>
  </si>
  <si>
    <t>difuzně otevřená deska EPS grafitová fasádní λ=0,032 tl 100mm</t>
  </si>
  <si>
    <t>8</t>
  </si>
  <si>
    <t>1212823717</t>
  </si>
  <si>
    <t>(17,45-(1,8*1,46))*1,98+(4,35*2,78)</t>
  </si>
  <si>
    <t>-(1,12*1,46+0,6*1,46*2+0,6*1,18*3+1,18*1,18+1,18*1,46)</t>
  </si>
  <si>
    <t>36,72+10,55+11,33</t>
  </si>
  <si>
    <t>-(0,6*1,18*5+0,6*1,5*2+1,05*1,5+1,15*0,55*2)</t>
  </si>
  <si>
    <t>83,235*1,02 'Přepočtené koeficientem množství</t>
  </si>
  <si>
    <t>28376076R1</t>
  </si>
  <si>
    <t>difuzně otevřená deska EPS grafitová fasádní λ=0,030-0,031 tl 100mm</t>
  </si>
  <si>
    <t>853512043</t>
  </si>
  <si>
    <t>Poznámka k položce:
Difúzně otevřená základová vrstvená deska</t>
  </si>
  <si>
    <t>(17,45-1,8+4,35)*1,12</t>
  </si>
  <si>
    <t>(7,875+6,425+6,6-(2*1,85))*1,12</t>
  </si>
  <si>
    <t>41,664*1,02 'Přepočtené koeficientem množství</t>
  </si>
  <si>
    <t>9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</si>
  <si>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</si>
  <si>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</si>
  <si>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-385334773</t>
  </si>
  <si>
    <t>https://podminky.urs.cz/item/CS_URS_2022_01/622211031</t>
  </si>
  <si>
    <t>264,77+19,13*2</t>
  </si>
  <si>
    <t>-(2,05*2,5*15+0,9*1,6*3+0,9*1,2*3+0,8*0,8)</t>
  </si>
  <si>
    <t>202,1+33,32+145,82</t>
  </si>
  <si>
    <t>2,05*1,6*5+0,9*1,6*3+1,9*1,6+0,6*1,6*3+1,2*1,6*3+1,0*2,45*6+1,45*1,45+1,2*1,45*3+1,2*1,2+2,05*2,5*12</t>
  </si>
  <si>
    <t>10</t>
  </si>
  <si>
    <t>28376042R2</t>
  </si>
  <si>
    <t>difuzně otevřená deska EPS grafitová fasádní λ=0,032 tl 140mm</t>
  </si>
  <si>
    <t>1571972775</t>
  </si>
  <si>
    <t>Poznámka k položce:
Difúzně otevřena deska</t>
  </si>
  <si>
    <t>716,558*1,02 'Přepočtené koeficientem množství</t>
  </si>
  <si>
    <t>11</t>
  </si>
  <si>
    <t>622212051</t>
  </si>
  <si>
    <t>Montáž kontaktního zateplení vnějšího ostění, nadpraží nebo parapetu lepením z polystyrenových desek hloubky špalet přes 200 do 400 mm, tloušťky desek do 40 mm</t>
  </si>
  <si>
    <t>m</t>
  </si>
  <si>
    <t>-64065891</t>
  </si>
  <si>
    <t>https://podminky.urs.cz/item/CS_URS_2022_01/622212051</t>
  </si>
  <si>
    <t>12</t>
  </si>
  <si>
    <t>28375865</t>
  </si>
  <si>
    <t>deska EPS 70 pro konstrukce s malým zatížením λ=0,039 tl 20mm</t>
  </si>
  <si>
    <t>-178740403</t>
  </si>
  <si>
    <t>(2,0+2,0+1,18*2+0,6*2)*0,3+(2,05*15+0,9*6+0,8)*0,34</t>
  </si>
  <si>
    <t>(0,6*7+1,05)*0,3+(0,9*2+2,05*5+0,9*3+1,9+0,6*3+1,2*3+1,0*6+1,45+1,2*4+2,05*12)*0,34</t>
  </si>
  <si>
    <t>13</t>
  </si>
  <si>
    <t>631515R</t>
  </si>
  <si>
    <t xml:space="preserve">deska izolační sendvičová materiálem z EPS a pásem minerální vlny min. tloušt'ky 20 mm, přilepená lepící a stěrkovací hmotou na spodní část nadpraží na EPS desky. Základní vrstvu tvoří stěrkovací hmota, sklelná sít'ovina, penetrace a omítka o celkové tloušt'ce 4 až 5 mm (podle druhu omítky), s ukončující lištou a nárožní lištou s průběžnou sítí dle požárně klasifikačního osvědčení zateplovacího systému </t>
  </si>
  <si>
    <t>-2045429312</t>
  </si>
  <si>
    <t>(1,46*3*2+1,18*3*2)*0,3+0,28*1,46+0,8*1,18+(2,5*15*2+1,6*3*2+1,2*3*2+0,8*2)*0,34</t>
  </si>
  <si>
    <t>(2,7*2+1,8)*0,3+1,36</t>
  </si>
  <si>
    <t>(1,18*5*2+1,5*3*2+0,55*2*2)*0,3+(2,4*2*2+1,6*15*2+2,45*6*2+1,45*4*2+1,2*2+2,5*12*2)*0,34+1,98*3*2*0,24</t>
  </si>
  <si>
    <t>(2,55*2*2+1,85*2+3,3*2+1,5)*0,3</t>
  </si>
  <si>
    <t>148,904*1,02 'Přepočtené koeficientem množství</t>
  </si>
  <si>
    <t>14</t>
  </si>
  <si>
    <t>622252001</t>
  </si>
  <si>
    <t>Montáž profilů kontaktního zateplení zakládacích soklových připevněných hmoždinkami</t>
  </si>
  <si>
    <t>274106283</t>
  </si>
  <si>
    <t>https://podminky.urs.cz/item/CS_URS_2022_01/622252001</t>
  </si>
  <si>
    <t>(15,8-1,8)+6,05+(17,05-2,75)+(12,1-1,85-1,85)</t>
  </si>
  <si>
    <t>28342209</t>
  </si>
  <si>
    <t xml:space="preserve">zakládací PVC sada, základní vrstvu omítkového systému na čelní i spodní ploše tvoří stěrková hmota, sklotextilní síťovina, penetrace a omítka o celkové tl. 6-7mm dle druhu omítky se skládanou zakládací soupravou, která se sestává z úhelníkového profilu PVC D/33 s perlinkou a profilu s okapničkou pod omítku D/06 dle požárně klasifikačního osvědčení zateplovacího systému  </t>
  </si>
  <si>
    <t>-2101889850</t>
  </si>
  <si>
    <t>16</t>
  </si>
  <si>
    <t>622252002</t>
  </si>
  <si>
    <t>Montáž profilů kontaktního zateplení ostatních stěnových, dilatačních apod. lepených do tmelu</t>
  </si>
  <si>
    <t>-882805243</t>
  </si>
  <si>
    <t>https://podminky.urs.cz/item/CS_URS_2022_01/622252002</t>
  </si>
  <si>
    <t>17</t>
  </si>
  <si>
    <t>59051486</t>
  </si>
  <si>
    <t>profil rohový PVC 15x15mm s výztužnou tkaninou š 100mm pro ETICS</t>
  </si>
  <si>
    <t>-2059768826</t>
  </si>
  <si>
    <t>15,8*2+6,0*2</t>
  </si>
  <si>
    <t>17,35*2+12,3*2</t>
  </si>
  <si>
    <t>1,0*3</t>
  </si>
  <si>
    <t>16,07*4+3,9+2,14*2</t>
  </si>
  <si>
    <t>4,3*2+15,06*3+6,1*3+12,1*3+4,37*2*3+3,35*2*3+18,56*3+11,86*2*3+2,15*3</t>
  </si>
  <si>
    <t>6,25*2*3+5,95*2*3+1,7*2*3</t>
  </si>
  <si>
    <t>6,25*2*3+5,95*2*3</t>
  </si>
  <si>
    <t>15,53*4+11,4+1,2+13,08+3,0+3,0+5,08+2,9+1,2+1,95+2,4+2,4+0,5+0,5</t>
  </si>
  <si>
    <t>18</t>
  </si>
  <si>
    <t>59051500</t>
  </si>
  <si>
    <t>profil dilatační stěnový PVC s výztužnou tkaninou pro ETICS</t>
  </si>
  <si>
    <t>1073945375</t>
  </si>
  <si>
    <t>19</t>
  </si>
  <si>
    <t>59051476</t>
  </si>
  <si>
    <t>profil začišťovací PVC 9mm s výztužnou tkaninou pro ostění ETICS</t>
  </si>
  <si>
    <t>2105075490</t>
  </si>
  <si>
    <t>(1,46*3*2+1,18*3*2)+(2,5*15*2+1,6*3*2+1,2*3*2+0,8*2)</t>
  </si>
  <si>
    <t>(1,18*5*2+1,5*3*2+0,55*2*2)+(2,4*2*2+1,6*15*2+2,45*6*2+1,45*4*2+1,2*2+2,5*12*2)</t>
  </si>
  <si>
    <t>2,58*2+3,3*2+2,55*2*2</t>
  </si>
  <si>
    <t>(0,55*5*2+2,5*3*2+2,4*3*2+1,9*9*2+2,1*2*2+2,45*3*2+2,8*3*2+0,85*3*2+0,8*2+1,95*2*2+0,5*2*2+2,4*2+0,85*2)</t>
  </si>
  <si>
    <t>(1,1*9*2+0,85*3*2)</t>
  </si>
  <si>
    <t>(1,1*3*2)</t>
  </si>
  <si>
    <t>(1,95*2)+(3,35*2)</t>
  </si>
  <si>
    <t>20</t>
  </si>
  <si>
    <t>59051510</t>
  </si>
  <si>
    <t>profil začišťovací s okapnicí PVC s výztužnou tkaninou pro nadpraží ETICS</t>
  </si>
  <si>
    <t>-1337377402</t>
  </si>
  <si>
    <t>(2,0+2,0+1,18*2+0,6*2)+(2,05*15+0,9*6+0,8)</t>
  </si>
  <si>
    <t>(0,6*7+1,05)+(0,9*2+2,05*5+0,9*3+1,9+0,6*3+1,2*3+1,0*6+1,45+1,2*4+2,05*12)</t>
  </si>
  <si>
    <t>1,8+1,5+2*1,85</t>
  </si>
  <si>
    <t>(1,15*5+2,05*3+2,05*3+2,0*9+0,9*2+1,0*6+1,05*3+0,7+1,9*4+1,7+1,05)</t>
  </si>
  <si>
    <t>(1,15*9+0,85*3)</t>
  </si>
  <si>
    <t>(1,15*3)</t>
  </si>
  <si>
    <t>1,0+1,5</t>
  </si>
  <si>
    <t>59051478</t>
  </si>
  <si>
    <t>profil rohový PVC 25x25 mm pro ETICS</t>
  </si>
  <si>
    <t>-758041307</t>
  </si>
  <si>
    <t>84,5+62,8</t>
  </si>
  <si>
    <t>22</t>
  </si>
  <si>
    <t>28342207</t>
  </si>
  <si>
    <t>profil okenní zakončovací protipožární s okapnicí a tkaninou pro nadpraží ETICS</t>
  </si>
  <si>
    <t>-1345861145</t>
  </si>
  <si>
    <t>23</t>
  </si>
  <si>
    <t>2834220R</t>
  </si>
  <si>
    <t>profil začišťovací PVC 6mm s výztužnou tkaninou pro ostění ETICS</t>
  </si>
  <si>
    <t>-1786494625</t>
  </si>
  <si>
    <t>115,7+315,2+108,66+76,9+174,1+74,4</t>
  </si>
  <si>
    <t>24</t>
  </si>
  <si>
    <t>59051512</t>
  </si>
  <si>
    <t>profil začišťovací s okapnicí PVC s výztužnou tkaninou pro parapet ETICS</t>
  </si>
  <si>
    <t>-2083661662</t>
  </si>
  <si>
    <t>44,51+64,15+58,05+12,9+3,45</t>
  </si>
  <si>
    <t>25</t>
  </si>
  <si>
    <t>62232212R</t>
  </si>
  <si>
    <t xml:space="preserve">Paropropustná, renovační čistě bílá stěrka s jemným štukovým povrchem vyztužená vlákny </t>
  </si>
  <si>
    <t>326925802</t>
  </si>
  <si>
    <t xml:space="preserve">Poznámka k položce:
Nezateplená část
Třída dle ČSN EN 998-1            GP CS II 
-Zrnitost:                                                                                                      1mm
-Reakce na oheň:           A1
-Pevnost v tlaku:           ≥1,5 MPa
-Přídržnost k podkladu (beton)         ≥0,5 MPa
-Kapilární absorpce vody:          W1
-Součinitel tepelné vodivosti λ:                                                                  cca. 0,45 W/m*K
-Faktor difúzního odporu µ:                                                                       cca. 25
</t>
  </si>
  <si>
    <t>26</t>
  </si>
  <si>
    <t>622324411</t>
  </si>
  <si>
    <t>Omítka sanační vnějších ploch podkladní (vyrovnávací) tloušťky do 15 mm nanášená ručně stěn</t>
  </si>
  <si>
    <t>1009019903</t>
  </si>
  <si>
    <t>https://podminky.urs.cz/item/CS_URS_2022_01/622324411</t>
  </si>
  <si>
    <t>27</t>
  </si>
  <si>
    <t>622325112</t>
  </si>
  <si>
    <t>Oprava vápenné omítky vnějších ploch stupně členitosti 1 hladké stěn, v rozsahu opravované plochy přes 10 do 30%</t>
  </si>
  <si>
    <t>484877849</t>
  </si>
  <si>
    <t>https://podminky.urs.cz/item/CS_URS_2022_01/622325112</t>
  </si>
  <si>
    <t>28</t>
  </si>
  <si>
    <t>622325118</t>
  </si>
  <si>
    <t>Oprava vápenné omítky vnějších ploch stupně členitosti 1 hladké stěn, v rozsahu opravované plochy přes 65 do 80%</t>
  </si>
  <si>
    <t>555309189</t>
  </si>
  <si>
    <t>https://podminky.urs.cz/item/CS_URS_2022_01/622325118</t>
  </si>
  <si>
    <t>29</t>
  </si>
  <si>
    <t>62232511R</t>
  </si>
  <si>
    <t>Oprava omítky vnějších ploch stupně členitosti 1 hladké stěn, příprava podkladu postřikem, vyspravení lehčenou jádrovou omítkou vyztuženou vlákny v rozsahu opravované plochy přes 80 do 100%</t>
  </si>
  <si>
    <t>892687839</t>
  </si>
  <si>
    <t xml:space="preserve">Poznámka k položce:
Technické parametry lehčené omítky vyztužené vlákny:
Klasifikace:       LW CS II dle ČSN EN 998-1 
Reakce na oheň:                    A1 
Pevnost v tlaku po 28 dnech:                  cca 1,5 - 5 N/mm² 
Objemová hmotnost v suchém stavu:                               ≤ 1000 kg/m³ 
Součinitel tepelné vodivosti:                                             ≤ 0,25 W/m.K pro P = 50 %, ≤ 0,27 W/                                                                              (m·K) (pro P = 90 %), tabulkové hodnoty dle EN 1745 
Modul pružnosti E:                   &gt; 1500 N/mm² 
Zrnitost:                    max. 1,2 mm 
Přídržnost:       ≥0,8 N/mm2
Faktor difuzního odporu:                    ≤20
Minimální tloušťka:                    15mm 
</t>
  </si>
  <si>
    <t>30</t>
  </si>
  <si>
    <t>62253100R</t>
  </si>
  <si>
    <t xml:space="preserve">Paropropustná, hydrofobizovaná renovační stěrka s výztužnými vlákny s jemným štukovým povrchem, včetně systemové penetrace </t>
  </si>
  <si>
    <t>-699190506</t>
  </si>
  <si>
    <t xml:space="preserve">Poznámka k položce:
Nezateplovaná část fsády
Čistě bílá renovační stěrka se štukovým povrchem, vyztužená vlákny, určená pro renovaci minerálních a fasádních omítek. Vhodná na jádrové, sanační i tepelněizolační omítky, rovněž pro opravy fasád poškozených trhlinami.
Třída dle ČSN EN 998-1         GP CS II 
-Zrnitost:                                                                                                      1mm
-Reakce na oheň:           A1
-Pevnost v tlaku:           ≥1,5 MPa
-Přídržnost k podkladu (beton)         ≥0,5 MPa
-Kapilární absorpce vody:          W1
-Součinitel tepelné vodivosti λ:                                                                  cca. 0,45 W/m*K
-Faktor difúzního odporu µ:                                                                       cca. 25
</t>
  </si>
  <si>
    <t>599,137</t>
  </si>
  <si>
    <t>31</t>
  </si>
  <si>
    <t>622531012</t>
  </si>
  <si>
    <t>Omítka tenkovrstvá silikonová vnějších ploch probarvená bez penetrace zatíraná (škrábaná), zrnitost 1,5 mm stěn</t>
  </si>
  <si>
    <t>-1413007713</t>
  </si>
  <si>
    <t>https://podminky.urs.cz/item/CS_URS_2022_01/622531012</t>
  </si>
  <si>
    <t>481,83+131,5+148,9+128,6+41,66</t>
  </si>
  <si>
    <t>32</t>
  </si>
  <si>
    <t>6225310R</t>
  </si>
  <si>
    <t>Omítka tenkovrstvá silikonová vnějších ploch probarvená, včetně penetrace podkladu zrnitá, tloušťky 0,5 mm stěn</t>
  </si>
  <si>
    <t>-642534051</t>
  </si>
  <si>
    <t xml:space="preserve">Poznámka k položce:
Pro dosažení hladkého vzhledu povrchové úpravy, je nutno použít pastovitou škrábanou omítku zrnitosti 1,5mm a pak nanesení škrábané pastovité omítky zrnitosti 0,5mm, vetřením do původní vrstvy po zaschnutí.
Pastovitá tenkovrstvá omítka zrnitosti 0,5mm je určena pro vytvoření hladkého povrchu omítek obsahující silikonovou pryskyřici s faktorem difuzního odporu µ=60-80. Vhodná i jako tenkovrstvá omítka s hladkým povrchem v exteriéru.
U pastovité omítkoviny bude doložena propustnost pro vodní páru v úrovni kategorie V2 a součinitel vodo-odpudivosti W3 – doloženo technickým listem výrobku včetně prohlášení o vlastnostech.
</t>
  </si>
  <si>
    <t>33</t>
  </si>
  <si>
    <t>624631211</t>
  </si>
  <si>
    <t>Úprava vnějších spár obvodového pláště z prefabrikovaných dílců tmelení spáry včetně penetračního nátěru tmelem akrylátovým, šířky spáry do 15 mm</t>
  </si>
  <si>
    <t>1276458104</t>
  </si>
  <si>
    <t>https://podminky.urs.cz/item/CS_URS_2022_01/624631211</t>
  </si>
  <si>
    <t>34</t>
  </si>
  <si>
    <t>629135101</t>
  </si>
  <si>
    <t>Vyrovnávací vrstva z cementové malty pod klempířskými prvky šířky do 150 mm</t>
  </si>
  <si>
    <t>-1952581833</t>
  </si>
  <si>
    <t>https://podminky.urs.cz/item/CS_URS_2022_01/629135101</t>
  </si>
  <si>
    <t>35</t>
  </si>
  <si>
    <t>629991011</t>
  </si>
  <si>
    <t>Zakrytí vnějších ploch před znečištěním včetně pozdějšího odkrytí výplní otvorů a svislých ploch fólií přilepenou lepící páskou</t>
  </si>
  <si>
    <t>1797195641</t>
  </si>
  <si>
    <t>https://podminky.urs.cz/item/CS_URS_2022_01/629991011</t>
  </si>
  <si>
    <t>1,6*2,05+1,12*1,46+0,6*1,46*2+0,6*1,18*3+1,18*1,18+1,18*1,46+2,05*2,5*15+0,9*1,6*3+0,9*1,2*3+0,8*0,8</t>
  </si>
  <si>
    <t>0,6*1,18*5+0,6*1,5*2+1,05*1,5+2,55*1,85*2+1,15*0,55*2+1,5*3,3+0,9*2,4*2+117,3625</t>
  </si>
  <si>
    <t>36</t>
  </si>
  <si>
    <t>629995101</t>
  </si>
  <si>
    <t>Očištění vnějších ploch tlakovou vodou omytím</t>
  </si>
  <si>
    <t>-117817080</t>
  </si>
  <si>
    <t>https://podminky.urs.cz/item/CS_URS_2022_01/629995101</t>
  </si>
  <si>
    <t>932,49+599,14</t>
  </si>
  <si>
    <t>37</t>
  </si>
  <si>
    <t>644941111</t>
  </si>
  <si>
    <t>Montáž průvětrníků nebo mřížek odvětrávacích velikosti do 150 x 200 mm</t>
  </si>
  <si>
    <t>kus</t>
  </si>
  <si>
    <t>985829985</t>
  </si>
  <si>
    <t>https://podminky.urs.cz/item/CS_URS_2022_01/644941111</t>
  </si>
  <si>
    <t>38</t>
  </si>
  <si>
    <t>553414310</t>
  </si>
  <si>
    <t>mřížka větrací nerezová 100 kruhová se síťovinou</t>
  </si>
  <si>
    <t>CS ÚRS 2018 01</t>
  </si>
  <si>
    <t>156604432</t>
  </si>
  <si>
    <t>39</t>
  </si>
  <si>
    <t>644941121</t>
  </si>
  <si>
    <t>Montáž průvětrníků nebo mřížek odvětrávacích montáž průchodky (trubky) se zhotovením otvoru v tepelné izolaci</t>
  </si>
  <si>
    <t>-765936849</t>
  </si>
  <si>
    <t>https://podminky.urs.cz/item/CS_URS_2022_01/644941121</t>
  </si>
  <si>
    <t>40</t>
  </si>
  <si>
    <t>286131150</t>
  </si>
  <si>
    <t>potrubí vodovodní PE100 PN16 SDR11 6m 12m 100m 90x8,2mm</t>
  </si>
  <si>
    <t>1172271714</t>
  </si>
  <si>
    <t>12*0,3</t>
  </si>
  <si>
    <t>Ostatní konstrukce a práce, bourání</t>
  </si>
  <si>
    <t>41</t>
  </si>
  <si>
    <t>941211112</t>
  </si>
  <si>
    <t>Montáž lešení řadového rámového lehkého pracovního s podlahami s provozním zatížením tř. 3 do 200 kg/m2 šířky tř. SW06 přes 0,6 do 0,9 m, výšky přes 10 do 25 m</t>
  </si>
  <si>
    <t>-1392546371</t>
  </si>
  <si>
    <t>https://podminky.urs.cz/item/CS_URS_2022_01/941211112</t>
  </si>
  <si>
    <t>15,8*15,42+6*18,25+17*18,05+30,35*15,42+8,4*16,55+17,1*5,7+5,55*13,08+5,55*42*2</t>
  </si>
  <si>
    <t>42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</si>
  <si>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</si>
  <si>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</si>
  <si>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-2105923601</t>
  </si>
  <si>
    <t>https://podminky.urs.cz/item/CS_URS_2022_01/941211211</t>
  </si>
  <si>
    <t>1903,27*90 'Přepočtené koeficientem množství</t>
  </si>
  <si>
    <t>43</t>
  </si>
  <si>
    <t>941211812</t>
  </si>
  <si>
    <t>Demontáž lešení řadového rámového lehkého pracovního s provozním zatížením tř. 3 do 200 kg/m2 šířky tř. SW06 přes 0,6 do 0,9 m, výšky přes 10 do 25 m</t>
  </si>
  <si>
    <t>2098712036</t>
  </si>
  <si>
    <t>https://podminky.urs.cz/item/CS_URS_2022_01/941211812</t>
  </si>
  <si>
    <t>44</t>
  </si>
  <si>
    <t>944511111</t>
  </si>
  <si>
    <t>Montáž ochranné sítě zavěšené na konstrukci lešení z textilie z umělých vláken</t>
  </si>
  <si>
    <t>-791398310</t>
  </si>
  <si>
    <t>https://podminky.urs.cz/item/CS_URS_2022_01/944511111</t>
  </si>
  <si>
    <t>1903*1,25</t>
  </si>
  <si>
    <t>45</t>
  </si>
  <si>
    <t>944511211</t>
  </si>
  <si>
    <t>Montáž ochranné sítě Příplatek za první a každý další den použití sítě k ceně -1111</t>
  </si>
  <si>
    <t>-2103662677</t>
  </si>
  <si>
    <t>https://podminky.urs.cz/item/CS_URS_2022_01/944511211</t>
  </si>
  <si>
    <t>2379*90 'Přepočtené koeficientem množství</t>
  </si>
  <si>
    <t>46</t>
  </si>
  <si>
    <t>944511811</t>
  </si>
  <si>
    <t>Demontáž ochranné sítě zavěšené na konstrukci lešení z textilie z umělých vláken</t>
  </si>
  <si>
    <t>1915997810</t>
  </si>
  <si>
    <t>https://podminky.urs.cz/item/CS_URS_2022_01/944511811</t>
  </si>
  <si>
    <t>47</t>
  </si>
  <si>
    <t>949521112</t>
  </si>
  <si>
    <t>Montáž podchodu u dílcových lešení zřizovaného současně s lehkým nebo těžkým pracovním lešením, šířky do 2,0 m</t>
  </si>
  <si>
    <t>-1052847150</t>
  </si>
  <si>
    <t>https://podminky.urs.cz/item/CS_URS_2022_01/949521112</t>
  </si>
  <si>
    <t>48</t>
  </si>
  <si>
    <t>949521212</t>
  </si>
  <si>
    <t>Montáž podchodu u dílcových lešení Příplatek za první a každý další den použití podchodu k ceně -1112</t>
  </si>
  <si>
    <t>-1969824643</t>
  </si>
  <si>
    <t>https://podminky.urs.cz/item/CS_URS_2022_01/949521212</t>
  </si>
  <si>
    <t>12*90 'Přepočtené koeficientem množství</t>
  </si>
  <si>
    <t>49</t>
  </si>
  <si>
    <t>949521812</t>
  </si>
  <si>
    <t>Demontáž podchodu u dílcových lešení zřizovaného současně s lehkým nebo těžkým pracovním lešením, šířky do 2,0 m</t>
  </si>
  <si>
    <t>1402186886</t>
  </si>
  <si>
    <t>https://podminky.urs.cz/item/CS_URS_2022_01/949521812</t>
  </si>
  <si>
    <t>50</t>
  </si>
  <si>
    <t>962032230</t>
  </si>
  <si>
    <t>Bourání zdiva nadzákladového z cihel nebo tvárnic z cihel pálených nebo vápenopískových, na maltu vápennou nebo vápenocementovou, objemu do 1 m3</t>
  </si>
  <si>
    <t>m3</t>
  </si>
  <si>
    <t>-1972390142</t>
  </si>
  <si>
    <t>https://podminky.urs.cz/item/CS_URS_2022_01/962032230</t>
  </si>
  <si>
    <t>51</t>
  </si>
  <si>
    <t>968062354</t>
  </si>
  <si>
    <t>Vybourání dřevěných rámů oken s křídly, dveřních zárubní, vrat, stěn, ostění nebo obkladů rámů oken s křídly dvojitých, plochy do 1 m2</t>
  </si>
  <si>
    <t>1850653226</t>
  </si>
  <si>
    <t>https://podminky.urs.cz/item/CS_URS_2022_01/968062354</t>
  </si>
  <si>
    <t>0,7*0,8+1,9*0,45*2+0,6*1,18*8+1,15*0,55*7+0,85*0,85*3+0,8*0,8</t>
  </si>
  <si>
    <t>52</t>
  </si>
  <si>
    <t>968062355</t>
  </si>
  <si>
    <t>Vybourání dřevěných rámů oken s křídly, dveřních zárubní, vrat, stěn, ostění nebo obkladů rámů oken s křídly dvojitých, plochy do 2 m2</t>
  </si>
  <si>
    <t>-1512682232</t>
  </si>
  <si>
    <t>https://podminky.urs.cz/item/CS_URS_2022_01/968062355</t>
  </si>
  <si>
    <t>1,12*1,46*2+0,6*1,46*4+1,18*1,18+1,05*1,05</t>
  </si>
  <si>
    <t>53</t>
  </si>
  <si>
    <t>978015341</t>
  </si>
  <si>
    <t>Otlučení vápenných nebo vápenocementových omítek vnějších ploch s vyškrabáním spar a s očištěním zdiva stupně členitosti 1 a 2, v rozsahu přes 10 do 30 %</t>
  </si>
  <si>
    <t>110970579</t>
  </si>
  <si>
    <t>https://podminky.urs.cz/item/CS_URS_2022_01/978015341</t>
  </si>
  <si>
    <t>Poznámka k položce:
Zateplovaná část</t>
  </si>
  <si>
    <t>nad soklem</t>
  </si>
  <si>
    <t>-(2,05*1,6*5+0,9*1,6*3+1,9*1,6+0,6*1,6*3+1,2*1,6*3+1,0*2,45*6+1,45*1,45+1,2*1,45*3+1,2*1,2+2,05*2,5*12)</t>
  </si>
  <si>
    <t>54</t>
  </si>
  <si>
    <t>978015391</t>
  </si>
  <si>
    <t>Otlučení vápenných nebo vápenocementových omítek vnějších ploch s vyškrabáním spar a s očištěním zdiva stupně členitosti 1 a 2, v rozsahu přes 80 do 100 %</t>
  </si>
  <si>
    <t>1947687699</t>
  </si>
  <si>
    <t>https://podminky.urs.cz/item/CS_URS_2022_01/978015391</t>
  </si>
  <si>
    <t>sokl</t>
  </si>
  <si>
    <t>zateplovaná část</t>
  </si>
  <si>
    <t>(17,45)*2,65+4,35*3,9</t>
  </si>
  <si>
    <t>1,6*1,6+1,12*1,46+0,6*1,46*2+0,6*1,18*3+1,18*1,18+1,18*1,46</t>
  </si>
  <si>
    <t>43,39+6,6*3,05+17,13</t>
  </si>
  <si>
    <t>0,6*1,18*5+0,6*1,5*2+1,05*1,5+2,1*1,85*2+1,15*0,55*2</t>
  </si>
  <si>
    <t>nezateplovaná část</t>
  </si>
  <si>
    <t>56,67+15,91+3,04*0,3*4</t>
  </si>
  <si>
    <t>1,15*0,55*5</t>
  </si>
  <si>
    <t>18,45</t>
  </si>
  <si>
    <t>0,85*0,85*3</t>
  </si>
  <si>
    <t>55</t>
  </si>
  <si>
    <t>978019381</t>
  </si>
  <si>
    <t>Otlučení vápenných nebo vápenocementových omítek vnějších ploch s vyškrabáním spar a s očištěním zdiva stupně členitosti 3 až 5, v rozsahu přes 65 do 80 %</t>
  </si>
  <si>
    <t>-1505236594</t>
  </si>
  <si>
    <t>https://podminky.urs.cz/item/CS_URS_2022_01/978019381</t>
  </si>
  <si>
    <t>Poznámka k položce:
Nezateplovaná část</t>
  </si>
  <si>
    <t>3,0*12,49+13,75*12,07+0,62+130,9+28,9+54,8+1,74</t>
  </si>
  <si>
    <t>10,55+10,55+15,52*0,3*4</t>
  </si>
  <si>
    <t>-(2,05*2,5*3+2,05*2,4*3+2,0*1,9*9+1,0*2,45*3+1,0*2,8*3+1,05*0,85*3+0,7*0,8+1,9*1,95*2+1,9*0,5*2+1,7*2,4+1,05*0,85)</t>
  </si>
  <si>
    <t>60,7+28,5+1,3*2</t>
  </si>
  <si>
    <t>-(1,15*1,1*9)</t>
  </si>
  <si>
    <t>18,1</t>
  </si>
  <si>
    <t>-(1,15*1,1*3)</t>
  </si>
  <si>
    <t>56</t>
  </si>
  <si>
    <t>985112112</t>
  </si>
  <si>
    <t>Odsekání degradovaného betonu stěn, tloušťky přes 10 do 30 mm</t>
  </si>
  <si>
    <t>-328155776</t>
  </si>
  <si>
    <t>https://podminky.urs.cz/item/CS_URS_2022_01/985112112</t>
  </si>
  <si>
    <t>57</t>
  </si>
  <si>
    <t>985112193</t>
  </si>
  <si>
    <t>Odsekání degradovaného betonu Příplatek k cenám za plochu do 10 m2 jednotlivě</t>
  </si>
  <si>
    <t>-508503494</t>
  </si>
  <si>
    <t>https://podminky.urs.cz/item/CS_URS_2022_01/985112193</t>
  </si>
  <si>
    <t>58</t>
  </si>
  <si>
    <t>985223110</t>
  </si>
  <si>
    <t>Přezdívání zdiva do aktivované malty cihelného, objemu do 1 m3</t>
  </si>
  <si>
    <t>491093331</t>
  </si>
  <si>
    <t>https://podminky.urs.cz/item/CS_URS_2022_01/985223110</t>
  </si>
  <si>
    <t>1,5*0,6*0,45+1,2*0,8*0,45+1,8*0,9*0,45</t>
  </si>
  <si>
    <t>59</t>
  </si>
  <si>
    <t>59610001</t>
  </si>
  <si>
    <t>cihla pálená plná do P15 290x140x65mm</t>
  </si>
  <si>
    <t>191291562</t>
  </si>
  <si>
    <t>1,566*305 'Přepočtené koeficientem množství</t>
  </si>
  <si>
    <t>60</t>
  </si>
  <si>
    <t>985231111</t>
  </si>
  <si>
    <t>Spárování zdiva hloubky do 40 mm aktivovanou maltou délky spáry na 1 m2 upravované plochy do 6 m</t>
  </si>
  <si>
    <t>-1063034696</t>
  </si>
  <si>
    <t>https://podminky.urs.cz/item/CS_URS_2022_01/985231111</t>
  </si>
  <si>
    <t>61</t>
  </si>
  <si>
    <t>985231192</t>
  </si>
  <si>
    <t>Spárování zdiva hloubky do 40 mm aktivovanou maltou Příplatek k cenám za plochu do 10 m2 jednotlivě</t>
  </si>
  <si>
    <t>1436803961</t>
  </si>
  <si>
    <t>https://podminky.urs.cz/item/CS_URS_2022_01/985231192</t>
  </si>
  <si>
    <t>62</t>
  </si>
  <si>
    <t>985311113</t>
  </si>
  <si>
    <t>Reprofilace betonu sanačními maltami na cementové bázi ručně stěn, tloušťky přes 20 do 30 mm</t>
  </si>
  <si>
    <t>-1539619168</t>
  </si>
  <si>
    <t>https://podminky.urs.cz/item/CS_URS_2022_01/985311113</t>
  </si>
  <si>
    <t>63</t>
  </si>
  <si>
    <t>985311912</t>
  </si>
  <si>
    <t>Reprofilace betonu sanačními maltami na cementové bázi ručně Příplatek k cenám za plochu do 10 m2 jednotlivě</t>
  </si>
  <si>
    <t>307986638</t>
  </si>
  <si>
    <t>https://podminky.urs.cz/item/CS_URS_2022_01/985311912</t>
  </si>
  <si>
    <t>997</t>
  </si>
  <si>
    <t>Přesun sutě</t>
  </si>
  <si>
    <t>64</t>
  </si>
  <si>
    <t>997013155</t>
  </si>
  <si>
    <t>Vnitrostaveništní doprava suti a vybouraných hmot vodorovně do 50 m svisle s omezením mechanizace pro budovy a haly výšky přes 15 do 18 m</t>
  </si>
  <si>
    <t>t</t>
  </si>
  <si>
    <t>-922082355</t>
  </si>
  <si>
    <t>https://podminky.urs.cz/item/CS_URS_2022_01/997013155</t>
  </si>
  <si>
    <t>65</t>
  </si>
  <si>
    <t>997013215</t>
  </si>
  <si>
    <t>Vnitrostaveništní doprava suti a vybouraných hmot vodorovně do 50 m svisle ručně pro budovy a haly výšky přes 15 do 18 m</t>
  </si>
  <si>
    <t>-1793170091</t>
  </si>
  <si>
    <t>https://podminky.urs.cz/item/CS_URS_2022_01/997013215</t>
  </si>
  <si>
    <t>66</t>
  </si>
  <si>
    <t>997013501</t>
  </si>
  <si>
    <t>Odvoz suti a vybouraných hmot na skládku nebo meziskládku se složením, na vzdálenost do 1 km</t>
  </si>
  <si>
    <t>-552477505</t>
  </si>
  <si>
    <t>https://podminky.urs.cz/item/CS_URS_2022_01/997013501</t>
  </si>
  <si>
    <t>67</t>
  </si>
  <si>
    <t>997013509</t>
  </si>
  <si>
    <t>Odvoz suti a vybouraných hmot na skládku nebo meziskládku se složením, na vzdálenost Příplatek k ceně za každý další i započatý 1 km přes 1 km</t>
  </si>
  <si>
    <t>-1036605783</t>
  </si>
  <si>
    <t>https://podminky.urs.cz/item/CS_URS_2022_01/997013509</t>
  </si>
  <si>
    <t>68</t>
  </si>
  <si>
    <t>997013631</t>
  </si>
  <si>
    <t>Poplatek za uložení stavebního odpadu na skládce (skládkovné) směsného stavebního a demoličního zatříděného do Katalogu odpadů pod kódem 17 09 04</t>
  </si>
  <si>
    <t>2019527786</t>
  </si>
  <si>
    <t>https://podminky.urs.cz/item/CS_URS_2022_01/997013631</t>
  </si>
  <si>
    <t>998</t>
  </si>
  <si>
    <t>Přesun hmot</t>
  </si>
  <si>
    <t>69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</si>
  <si>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</si>
  <si>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</si>
  <si>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-1299755214</t>
  </si>
  <si>
    <t>https://podminky.urs.cz/item/CS_URS_2022_01/998011003</t>
  </si>
  <si>
    <t>PSV</t>
  </si>
  <si>
    <t>Práce a dodávky PSV</t>
  </si>
  <si>
    <t>741</t>
  </si>
  <si>
    <t>Elektroinstalace - silnoproud</t>
  </si>
  <si>
    <t>70</t>
  </si>
  <si>
    <t>741420001</t>
  </si>
  <si>
    <t>Montáž hromosvodného vedení svodových drátů nebo lan s podpěrami, Ø do 10 mm</t>
  </si>
  <si>
    <t>360473475</t>
  </si>
  <si>
    <t>https://podminky.urs.cz/item/CS_URS_2022_01/741420001</t>
  </si>
  <si>
    <t>71</t>
  </si>
  <si>
    <t>35441077</t>
  </si>
  <si>
    <t>drát D 8mm AlMgSi</t>
  </si>
  <si>
    <t>kg</t>
  </si>
  <si>
    <t>1113436137</t>
  </si>
  <si>
    <t>72</t>
  </si>
  <si>
    <t>741420051</t>
  </si>
  <si>
    <t>Montáž hromosvodného vedení ochranných prvků úhelníků nebo trubek s držáky do zdiva</t>
  </si>
  <si>
    <t>-113163524</t>
  </si>
  <si>
    <t>https://podminky.urs.cz/item/CS_URS_2022_01/741420051</t>
  </si>
  <si>
    <t>73</t>
  </si>
  <si>
    <t>35441830</t>
  </si>
  <si>
    <t>úhelník ochranný na ochranu svodu - 1700mm, FeZn</t>
  </si>
  <si>
    <t>126142232</t>
  </si>
  <si>
    <t>74</t>
  </si>
  <si>
    <t>741420082</t>
  </si>
  <si>
    <t>Montáž hromosvodného vedení doplňků napínacích šroubů s okem s vypnutím svodového vodiče</t>
  </si>
  <si>
    <t>963053895</t>
  </si>
  <si>
    <t>https://podminky.urs.cz/item/CS_URS_2022_01/741420082</t>
  </si>
  <si>
    <t>75</t>
  </si>
  <si>
    <t>741420083</t>
  </si>
  <si>
    <t>Montáž hromosvodného vedení doplňků štítků k označení svodů</t>
  </si>
  <si>
    <t>162751676</t>
  </si>
  <si>
    <t>https://podminky.urs.cz/item/CS_URS_2022_01/741420083</t>
  </si>
  <si>
    <t>76</t>
  </si>
  <si>
    <t>741420101</t>
  </si>
  <si>
    <t>Montáž oddáleného vedení držáků do zdiva</t>
  </si>
  <si>
    <t>-1210003618</t>
  </si>
  <si>
    <t>https://podminky.urs.cz/item/CS_URS_2022_01/741420101</t>
  </si>
  <si>
    <t>77</t>
  </si>
  <si>
    <t>35431162</t>
  </si>
  <si>
    <t>svorka univerzální pro lano 6-50mm2</t>
  </si>
  <si>
    <t>-111168858</t>
  </si>
  <si>
    <t>158,095238095238*1,05 'Přepočtené koeficientem množství</t>
  </si>
  <si>
    <t>78</t>
  </si>
  <si>
    <t>741421811</t>
  </si>
  <si>
    <t>Demontáž hromosvodného vedení bez zachování funkčnosti svodových drátů nebo lan kolmého svodu, průměru do 8 mm</t>
  </si>
  <si>
    <t>-1046462806</t>
  </si>
  <si>
    <t>https://podminky.urs.cz/item/CS_URS_2022_01/741421811</t>
  </si>
  <si>
    <t>79</t>
  </si>
  <si>
    <t>741421843</t>
  </si>
  <si>
    <t>Demontáž hromosvodného vedení bez zachování funkčnosti svorek šroubových se 2 šrouby</t>
  </si>
  <si>
    <t>1466420660</t>
  </si>
  <si>
    <t>https://podminky.urs.cz/item/CS_URS_2022_01/741421843</t>
  </si>
  <si>
    <t>80</t>
  </si>
  <si>
    <t>741421873</t>
  </si>
  <si>
    <t>Demontáž hromosvodného vedení doplňků ochranných úhelníků, délky přes 1,4 m</t>
  </si>
  <si>
    <t>-207602119</t>
  </si>
  <si>
    <t>https://podminky.urs.cz/item/CS_URS_2022_01/741421873</t>
  </si>
  <si>
    <t>81</t>
  </si>
  <si>
    <t>741820001</t>
  </si>
  <si>
    <t>Měření zemních odporů zemniče</t>
  </si>
  <si>
    <t>1004559262</t>
  </si>
  <si>
    <t>https://podminky.urs.cz/item/CS_URS_2022_01/741820001</t>
  </si>
  <si>
    <t>742</t>
  </si>
  <si>
    <t>Elektroinstalace - slaboproud</t>
  </si>
  <si>
    <t>82</t>
  </si>
  <si>
    <t>74231000R</t>
  </si>
  <si>
    <t>Demontáž stávajícího a montáž nového domovního telefonu komunikačního tabla</t>
  </si>
  <si>
    <t>1917156933</t>
  </si>
  <si>
    <t>83</t>
  </si>
  <si>
    <t>38226120</t>
  </si>
  <si>
    <t>zvonkové tablo s elektronickým vrátným 11 tlačítek, rámeček pod omítkou</t>
  </si>
  <si>
    <t>-1727030599</t>
  </si>
  <si>
    <t>748</t>
  </si>
  <si>
    <t>Elektromontáže - osvětlovací zařízení a svítidla</t>
  </si>
  <si>
    <t>84</t>
  </si>
  <si>
    <t>74812311R</t>
  </si>
  <si>
    <t>Montáž svítidel LED se zapojením vodičů bytových nebo společenských místností přisazených nástěnných reflektorových s pohybovým čidlem</t>
  </si>
  <si>
    <t>-190688424</t>
  </si>
  <si>
    <t>85</t>
  </si>
  <si>
    <t>3485133R</t>
  </si>
  <si>
    <t>svítidlo LED pro venkovní prostředí, s pohybovým čidlem, nástěnné 1x20W</t>
  </si>
  <si>
    <t>-1290257236</t>
  </si>
  <si>
    <t>86</t>
  </si>
  <si>
    <t>74811004R</t>
  </si>
  <si>
    <t>Dodávka a montáž výložníku LED</t>
  </si>
  <si>
    <t>288997441</t>
  </si>
  <si>
    <t>87</t>
  </si>
  <si>
    <t>34774010</t>
  </si>
  <si>
    <t>svítidlo veřejného osvětlení na dřík/výložník zdroj LED 83W 9350lm 4000K stmívatelné</t>
  </si>
  <si>
    <t>-2074360158</t>
  </si>
  <si>
    <t>1,9047619047619*1,05 'Přepočtené koeficientem množství</t>
  </si>
  <si>
    <t>751</t>
  </si>
  <si>
    <t>Vzduchotechnika</t>
  </si>
  <si>
    <t>88</t>
  </si>
  <si>
    <t>751511887</t>
  </si>
  <si>
    <t>Demontáž potrubí plechového skupiny III kruhového s přírubou tloušťky plechu 3,0 mm, průměru do 400 mm</t>
  </si>
  <si>
    <t>-691170236</t>
  </si>
  <si>
    <t>https://podminky.urs.cz/item/CS_URS_2022_01/751511887</t>
  </si>
  <si>
    <t>89</t>
  </si>
  <si>
    <t>751512804</t>
  </si>
  <si>
    <t>Demontáž příruby kovové z potrubí kruhového kovového, průměru přes 300 do 400 mm</t>
  </si>
  <si>
    <t>-752004108</t>
  </si>
  <si>
    <t>https://podminky.urs.cz/item/CS_URS_2022_01/751512804</t>
  </si>
  <si>
    <t>90</t>
  </si>
  <si>
    <t>751512842</t>
  </si>
  <si>
    <t>Demontáž oblouku z plechového potrubí kruhového s přírubou nebo bez příruby, průměru přes 200 do 500 mm</t>
  </si>
  <si>
    <t>776369066</t>
  </si>
  <si>
    <t>https://podminky.urs.cz/item/CS_URS_2022_01/751512842</t>
  </si>
  <si>
    <t>91</t>
  </si>
  <si>
    <t>751513091</t>
  </si>
  <si>
    <t>Montáž potrubí plechového skupiny III kruhového s přírubou tloušťky plechu 3,0 mm, průměru přes 200 do 400 mm</t>
  </si>
  <si>
    <t>-488245002</t>
  </si>
  <si>
    <t>https://podminky.urs.cz/item/CS_URS_2022_01/751513091</t>
  </si>
  <si>
    <t>92</t>
  </si>
  <si>
    <t>751514014</t>
  </si>
  <si>
    <t>Montáž příruby kovové na potrubí kruhové kovové, průměru přes 300 do 400 mm</t>
  </si>
  <si>
    <t>-908681977</t>
  </si>
  <si>
    <t>https://podminky.urs.cz/item/CS_URS_2022_01/751514014</t>
  </si>
  <si>
    <t>93</t>
  </si>
  <si>
    <t>751721113</t>
  </si>
  <si>
    <t>Montáž klimatizační jednotky venkovní jednofázové napájení do 4 vnitřních jednotek</t>
  </si>
  <si>
    <t>314439895</t>
  </si>
  <si>
    <t>https://podminky.urs.cz/item/CS_URS_2022_01/751721113</t>
  </si>
  <si>
    <t>94</t>
  </si>
  <si>
    <t>751721114</t>
  </si>
  <si>
    <t>Montáž klimatizační jednotky venkovní jednofázové napájení do 5 vnitřních jednotek</t>
  </si>
  <si>
    <t>639322311</t>
  </si>
  <si>
    <t>https://podminky.urs.cz/item/CS_URS_2022_01/751721114</t>
  </si>
  <si>
    <t>95</t>
  </si>
  <si>
    <t>751721123</t>
  </si>
  <si>
    <t>Montáž klimatizační jednotky venkovní trojfázové napájení do 9 vnitřních jednotek</t>
  </si>
  <si>
    <t>-934920845</t>
  </si>
  <si>
    <t>https://podminky.urs.cz/item/CS_URS_2022_01/751721123</t>
  </si>
  <si>
    <t>96</t>
  </si>
  <si>
    <t>751721813</t>
  </si>
  <si>
    <t>Demontáž klimatizační jednotky venkovní jednofázové napájení do 4 vnitřních jednotek</t>
  </si>
  <si>
    <t>-1884677567</t>
  </si>
  <si>
    <t>https://podminky.urs.cz/item/CS_URS_2022_01/751721813</t>
  </si>
  <si>
    <t>97</t>
  </si>
  <si>
    <t>751721814</t>
  </si>
  <si>
    <t>Demontáž klimatizační jednotky venkovní jednofázové napájení do 5 vnitřních jednotek</t>
  </si>
  <si>
    <t>1777903729</t>
  </si>
  <si>
    <t>https://podminky.urs.cz/item/CS_URS_2022_01/751721814</t>
  </si>
  <si>
    <t>98</t>
  </si>
  <si>
    <t>751721823</t>
  </si>
  <si>
    <t>Demontáž klimatizační jednotky venkovní trojfázové napájení do 9 vnitřních jednotek</t>
  </si>
  <si>
    <t>557895870</t>
  </si>
  <si>
    <t>https://podminky.urs.cz/item/CS_URS_2022_01/751721823</t>
  </si>
  <si>
    <t>99</t>
  </si>
  <si>
    <t>751791814</t>
  </si>
  <si>
    <t>Demontáž napojovacího potrubí měděného předizolovaného, D mm (" x tl. stěny) 16 (5/8" x 1,0)</t>
  </si>
  <si>
    <t>2041058322</t>
  </si>
  <si>
    <t>https://podminky.urs.cz/item/CS_URS_2022_01/751791814</t>
  </si>
  <si>
    <t>100</t>
  </si>
  <si>
    <t>751791835</t>
  </si>
  <si>
    <t>Demontáž napojovacího potrubí měděného neizolovaného svitku, D x tl. stěny 16 x 1</t>
  </si>
  <si>
    <t>-1724607846</t>
  </si>
  <si>
    <t>https://podminky.urs.cz/item/CS_URS_2022_01/751791835</t>
  </si>
  <si>
    <t>101</t>
  </si>
  <si>
    <t>751791881</t>
  </si>
  <si>
    <t>Demontáž napojovacího potrubí měděného krycích lišt šířky do 70 mm</t>
  </si>
  <si>
    <t>1454309136</t>
  </si>
  <si>
    <t>https://podminky.urs.cz/item/CS_URS_2022_01/751791881</t>
  </si>
  <si>
    <t>102</t>
  </si>
  <si>
    <t>751791882</t>
  </si>
  <si>
    <t>Demontáž napojovacího potrubí měděného krycích lišt šířky přes 70 mm</t>
  </si>
  <si>
    <t>-1376377035</t>
  </si>
  <si>
    <t>https://podminky.urs.cz/item/CS_URS_2022_01/751791882</t>
  </si>
  <si>
    <t>103</t>
  </si>
  <si>
    <t>751791883</t>
  </si>
  <si>
    <t>Demontáž napojovacího potrubí měděného tvarovek krycích lišt šířky do 70 mm</t>
  </si>
  <si>
    <t>1990754562</t>
  </si>
  <si>
    <t>https://podminky.urs.cz/item/CS_URS_2022_01/751791883</t>
  </si>
  <si>
    <t>104</t>
  </si>
  <si>
    <t>751791884</t>
  </si>
  <si>
    <t>Demontáž napojovacího potrubí měděného tvarovek krycích lišt šířky přes 70 mm</t>
  </si>
  <si>
    <t>169125396</t>
  </si>
  <si>
    <t>https://podminky.urs.cz/item/CS_URS_2022_01/751791884</t>
  </si>
  <si>
    <t>105</t>
  </si>
  <si>
    <t>751792804</t>
  </si>
  <si>
    <t>Demontáž ostatních zařízení uložení klimatizační jednotky na stěnu konzol (2 ks)</t>
  </si>
  <si>
    <t>-1340191596</t>
  </si>
  <si>
    <t>https://podminky.urs.cz/item/CS_URS_2022_01/751792804</t>
  </si>
  <si>
    <t>764</t>
  </si>
  <si>
    <t>Konstrukce klempířské</t>
  </si>
  <si>
    <t>106</t>
  </si>
  <si>
    <t>764002851</t>
  </si>
  <si>
    <t>Demontáž klempířských konstrukcí oplechování parapetů do suti</t>
  </si>
  <si>
    <t>-1546333649</t>
  </si>
  <si>
    <t>https://podminky.urs.cz/item/CS_URS_2022_01/764002851</t>
  </si>
  <si>
    <t>1,12+0,6*12+1,18*2+1,05+1,15*2</t>
  </si>
  <si>
    <t>2,05*30+1,2*3+0,6*3+1,9+0,9*8+1,0*6+2,05*2+0,9*3+1,45+1,2*4+0,8</t>
  </si>
  <si>
    <t>0,85*3+11,5*5+0,9*2+1,15*12+2,0*9+2,05*6+1,0*6+0,7+1,9*4+1,7+1,05*4+0,45*8+0,35*6</t>
  </si>
  <si>
    <t>107</t>
  </si>
  <si>
    <t>764002861</t>
  </si>
  <si>
    <t>Demontáž klempířských konstrukcí oplechování říms do suti</t>
  </si>
  <si>
    <t>-22367692</t>
  </si>
  <si>
    <t>https://podminky.urs.cz/item/CS_URS_2022_01/764002861</t>
  </si>
  <si>
    <t>27,95+23,84+39,32</t>
  </si>
  <si>
    <t>108</t>
  </si>
  <si>
    <t>764002871</t>
  </si>
  <si>
    <t>Demontáž klempířských konstrukcí lemování zdí do suti</t>
  </si>
  <si>
    <t>-1447876754</t>
  </si>
  <si>
    <t>https://podminky.urs.cz/item/CS_URS_2022_01/764002871</t>
  </si>
  <si>
    <t>109</t>
  </si>
  <si>
    <t>764004801</t>
  </si>
  <si>
    <t>Demontáž klempířských konstrukcí žlabu podokapního do suti</t>
  </si>
  <si>
    <t>1782248030</t>
  </si>
  <si>
    <t>https://podminky.urs.cz/item/CS_URS_2022_01/764004801</t>
  </si>
  <si>
    <t>15,45+6,32+0,85+17,7+12,3+4,7+15,3+6,65+6,54+7,15+12,6+5,6+6,32+0,85+5,75</t>
  </si>
  <si>
    <t>110</t>
  </si>
  <si>
    <t>764004861</t>
  </si>
  <si>
    <t>Demontáž klempířských konstrukcí svodu do suti</t>
  </si>
  <si>
    <t>-1706117273</t>
  </si>
  <si>
    <t>https://podminky.urs.cz/item/CS_URS_2022_01/764004861</t>
  </si>
  <si>
    <t>15,92*6+7,65+2,42+2,58+2,07+1,99+5,13+3,9</t>
  </si>
  <si>
    <t>111</t>
  </si>
  <si>
    <t>764216644</t>
  </si>
  <si>
    <t>Oplechování parapetů z pozinkovaného plechu s povrchovou úpravou rovných celoplošně lepené, bez rohů rš 330 mm</t>
  </si>
  <si>
    <t>-1251717194</t>
  </si>
  <si>
    <t>https://podminky.urs.cz/item/CS_URS_2022_01/764216644</t>
  </si>
  <si>
    <t>112</t>
  </si>
  <si>
    <t>764216645</t>
  </si>
  <si>
    <t>Oplechování parapetů z pozinkovaného plechu s povrchovou úpravou rovných celoplošně lepené, bez rohů rš 400 mm</t>
  </si>
  <si>
    <t>165619593</t>
  </si>
  <si>
    <t>https://podminky.urs.cz/item/CS_URS_2022_01/764216645</t>
  </si>
  <si>
    <t>113</t>
  </si>
  <si>
    <t>764216646</t>
  </si>
  <si>
    <t>Oplechování parapetů z pozinkovaného plechu s povrchovou úpravou rovných celoplošně lepené, bez rohů rš 500 mm</t>
  </si>
  <si>
    <t>1738569961</t>
  </si>
  <si>
    <t>https://podminky.urs.cz/item/CS_URS_2022_01/764216646</t>
  </si>
  <si>
    <t>114</t>
  </si>
  <si>
    <t>764218624</t>
  </si>
  <si>
    <t>Oplechování říms a ozdobných prvků z pozinkovaného plechu s povrchovou úpravou rovných, bez rohů celoplošně lepené rš 330 mm</t>
  </si>
  <si>
    <t>1126912179</t>
  </si>
  <si>
    <t>https://podminky.urs.cz/item/CS_URS_2022_01/764218624</t>
  </si>
  <si>
    <t>13,75+3,8+0,7+0,65+5,95+1,55*2</t>
  </si>
  <si>
    <t>115</t>
  </si>
  <si>
    <t>764218625</t>
  </si>
  <si>
    <t>Oplechování říms a ozdobných prvků z pozinkovaného plechu s povrchovou úpravou rovných, bez rohů celoplošně lepené rš 400 mm</t>
  </si>
  <si>
    <t>-1914625684</t>
  </si>
  <si>
    <t>https://podminky.urs.cz/item/CS_URS_2022_01/764218625</t>
  </si>
  <si>
    <t>17,42+6,42</t>
  </si>
  <si>
    <t>116</t>
  </si>
  <si>
    <t>764218626</t>
  </si>
  <si>
    <t>Oplechování říms a ozdobných prvků z pozinkovaného plechu s povrchovou úpravou rovných, bez rohů celoplošně lepené rš 500 mm</t>
  </si>
  <si>
    <t>1891757568</t>
  </si>
  <si>
    <t>https://podminky.urs.cz/item/CS_URS_2022_01/764218626</t>
  </si>
  <si>
    <t>1,27*2+3,42*2+11,73+12,34+5,87</t>
  </si>
  <si>
    <t>117</t>
  </si>
  <si>
    <t>764218645</t>
  </si>
  <si>
    <t>Oplechování říms a ozdobných prvků z pozinkovaného plechu s povrchovou úpravou rovných, bez rohů Příplatek k cenám za zvýšenou pracnost při provedení rohu nebo koutu rovné římsy do rš 400 mm</t>
  </si>
  <si>
    <t>-696841091</t>
  </si>
  <si>
    <t>https://podminky.urs.cz/item/CS_URS_2022_01/764218645</t>
  </si>
  <si>
    <t>118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</si>
  <si>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</si>
  <si>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</si>
  <si>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-1606430671</t>
  </si>
  <si>
    <t>https://podminky.urs.cz/item/CS_URS_2022_01/764218647</t>
  </si>
  <si>
    <t>119</t>
  </si>
  <si>
    <t>764311604</t>
  </si>
  <si>
    <t>Lemování zdí z pozinkovaného plechu s povrchovou úpravou boční nebo horní rovné, střech s krytinou prejzovou nebo vlnitou rš 330 mm</t>
  </si>
  <si>
    <t>-388014513</t>
  </si>
  <si>
    <t>https://podminky.urs.cz/item/CS_URS_2022_01/764311604</t>
  </si>
  <si>
    <t>120</t>
  </si>
  <si>
    <t>764511602</t>
  </si>
  <si>
    <t>Žlab podokapní z pozinkovaného plechu s povrchovou úpravou včetně háků a čel půlkruhový rš 330 mm</t>
  </si>
  <si>
    <t>281047734</t>
  </si>
  <si>
    <t>https://podminky.urs.cz/item/CS_URS_2022_01/764511602</t>
  </si>
  <si>
    <t>121</t>
  </si>
  <si>
    <t>764511622</t>
  </si>
  <si>
    <t>Žlab podokapní z pozinkovaného plechu s povrchovou úpravou včetně háků a čel roh nebo kout, žlabu půlkruhového rš 330 mm</t>
  </si>
  <si>
    <t>-1578747545</t>
  </si>
  <si>
    <t>https://podminky.urs.cz/item/CS_URS_2022_01/764511622</t>
  </si>
  <si>
    <t>122</t>
  </si>
  <si>
    <t>764511643</t>
  </si>
  <si>
    <t>Žlab podokapní z pozinkovaného plechu s povrchovou úpravou včetně háků a čel kotlík oválný (trychtýřový), rš žlabu/průměr svodu 330/120 mm</t>
  </si>
  <si>
    <t>482442214</t>
  </si>
  <si>
    <t>https://podminky.urs.cz/item/CS_URS_2022_01/764511643</t>
  </si>
  <si>
    <t>123</t>
  </si>
  <si>
    <t>764518623</t>
  </si>
  <si>
    <t>Svod z pozinkovaného plechu s upraveným povrchem včetně objímek, kolen a odskoků kruhový, průměru 120 mm</t>
  </si>
  <si>
    <t>-506069957</t>
  </si>
  <si>
    <t>https://podminky.urs.cz/item/CS_URS_2022_01/764518623</t>
  </si>
  <si>
    <t>124</t>
  </si>
  <si>
    <t>998764103</t>
  </si>
  <si>
    <t>Přesun hmot pro konstrukce klempířské stanovený z hmotnosti přesunovaného materiálu vodorovná dopravní vzdálenost do 50 m v objektech výšky přes 12 do 24 m</t>
  </si>
  <si>
    <t>-1462972312</t>
  </si>
  <si>
    <t>https://podminky.urs.cz/item/CS_URS_2022_01/998764103</t>
  </si>
  <si>
    <t>766</t>
  </si>
  <si>
    <t>Konstrukce truhlářské</t>
  </si>
  <si>
    <t>125</t>
  </si>
  <si>
    <t>766441811</t>
  </si>
  <si>
    <t>Demontáž parapetních desek dřevěných nebo plastových šířky do 300 mm, délky do 1000 mm</t>
  </si>
  <si>
    <t>-2133229474</t>
  </si>
  <si>
    <t>https://podminky.urs.cz/item/CS_URS_2022_01/766441811</t>
  </si>
  <si>
    <t>126</t>
  </si>
  <si>
    <t>766441812</t>
  </si>
  <si>
    <t>Demontáž parapetních desek dřevěných nebo plastových šířky přes 300 mm, délky do 1000 mm</t>
  </si>
  <si>
    <t>-1093733217</t>
  </si>
  <si>
    <t>https://podminky.urs.cz/item/CS_URS_2022_01/766441812</t>
  </si>
  <si>
    <t>127</t>
  </si>
  <si>
    <t>766622216</t>
  </si>
  <si>
    <t>Montáž oken plastových plochy do 1 m2 včetně montáže rámu otevíravých do zdiva</t>
  </si>
  <si>
    <t>-1131249813</t>
  </si>
  <si>
    <t>https://podminky.urs.cz/item/CS_URS_2022_01/766622216</t>
  </si>
  <si>
    <t>128</t>
  </si>
  <si>
    <t>6114420R</t>
  </si>
  <si>
    <t>okno plastové jednokřídlové otvíravé a sklápěcí 70x80 cm</t>
  </si>
  <si>
    <t>1186577829</t>
  </si>
  <si>
    <t>129</t>
  </si>
  <si>
    <t>6114003R1</t>
  </si>
  <si>
    <t>Okno plastové Uw≤1,2 vel. 1,12 x 1,46 m (jednokřídlé, otevíravé a výklopné), zasklena vrstveným bezp. Sklem tř. min. P1A a kováním bezp. Tř. 2, opatřeno neprůhlednou fólií</t>
  </si>
  <si>
    <t>-602290438</t>
  </si>
  <si>
    <t>130</t>
  </si>
  <si>
    <t>6114411R</t>
  </si>
  <si>
    <t>okno plastové jednokřídlové otvíravé a sklápěcí 112x146 cm</t>
  </si>
  <si>
    <t>1753713434</t>
  </si>
  <si>
    <t>131</t>
  </si>
  <si>
    <t>6114372R2</t>
  </si>
  <si>
    <t>Okno plastové Uw≤1,2 vel. 0,6 x 1,46 m (jednokřídlé, otevíravé a výklopné),  zasklena vrstveným bezp. Sklem tř. min. P1A a kováním bezp. Tř. 2, opatřeno neprůhlednou fólií</t>
  </si>
  <si>
    <t>195025704</t>
  </si>
  <si>
    <t>132</t>
  </si>
  <si>
    <t>6114373R3</t>
  </si>
  <si>
    <t>Okno plastové Uw≤1,2 vel. 1,18 x 1,18 m (jednokřídlé, otevíravé a výklopné),  zasklena vrstveným bezp. Sklem tř. min. P1A a kováním bezp. Tř. 2, opatřeno neprůhlednou fólií</t>
  </si>
  <si>
    <t>600891548</t>
  </si>
  <si>
    <t>133</t>
  </si>
  <si>
    <t>6114373R4</t>
  </si>
  <si>
    <t>Okno plastové Uw≤1,2 vel. 1,05 x 1,50 m (jednokřídlé, otevíravé a výklopné),  zasklena vrstveným bezp. Sklem tř. min. P1A a kováním bezp. Tř. 2, opatřeno neprůhlednou fólií</t>
  </si>
  <si>
    <t>996609952</t>
  </si>
  <si>
    <t>134</t>
  </si>
  <si>
    <t>6114373R5</t>
  </si>
  <si>
    <t>Okno plastové Uw≤1,2 vel. 1,15 x 0,55 m (jednokřídlé, otevíravé a výklopné),  zasklena vrstveným bezp. Sklem tř. min. P1A a kováním bezp. Tř. 2, opatřeno neprůhlednou fólií</t>
  </si>
  <si>
    <t>1455382376</t>
  </si>
  <si>
    <t>135</t>
  </si>
  <si>
    <t>6114372R6</t>
  </si>
  <si>
    <t>Okno plastové Uw≤1,2 vel. 0,6 x 1,18 m (jednokřídlé, otevíravé a výklopné),  zasklena vrstveným bezp. Sklem tř. min. P1A a kováním bezp. Tř. 2, opatřeno neprůhlednou fólií</t>
  </si>
  <si>
    <t>14570885</t>
  </si>
  <si>
    <t>136</t>
  </si>
  <si>
    <t>6114002R7</t>
  </si>
  <si>
    <t>Okno plastové Uw≤1,2 vel. 0,85 x 0,85 m (jednokřídlé, otevíravé a výklopné),  zasklena vrstveným bezp. Sklem tř. min. P1A a kováním bezp. Tř. 2, opatřeno neprůhlednou fólií</t>
  </si>
  <si>
    <t>-1437717087</t>
  </si>
  <si>
    <t>137</t>
  </si>
  <si>
    <t>6114002R</t>
  </si>
  <si>
    <t>okno plastové jednokřídlé otevíravé a vyklápěcí 80x80cm</t>
  </si>
  <si>
    <t>1735933717</t>
  </si>
  <si>
    <t>138</t>
  </si>
  <si>
    <t>766694111</t>
  </si>
  <si>
    <t>Montáž ostatních truhlářských konstrukcí parapetních desek dřevěných nebo plastových šířky do 300 mm, délky do 1000 mm</t>
  </si>
  <si>
    <t>-591582889</t>
  </si>
  <si>
    <t>https://podminky.urs.cz/item/CS_URS_2022_01/766694111</t>
  </si>
  <si>
    <t>139</t>
  </si>
  <si>
    <t>766694112</t>
  </si>
  <si>
    <t>Montáž ostatních truhlářských konstrukcí parapetních desek dřevěných nebo plastových šířky do 300 mm, délky přes 1000 do 1600 mm</t>
  </si>
  <si>
    <t>1189510893</t>
  </si>
  <si>
    <t>https://podminky.urs.cz/item/CS_URS_2022_01/766694112</t>
  </si>
  <si>
    <t>140</t>
  </si>
  <si>
    <t>766694113</t>
  </si>
  <si>
    <t>Montáž ostatních truhlářských konstrukcí parapetních desek dřevěných nebo plastových šířky do 300 mm, délky přes 1600 do 2600 mm</t>
  </si>
  <si>
    <t>1445378857</t>
  </si>
  <si>
    <t>https://podminky.urs.cz/item/CS_URS_2022_01/766694113</t>
  </si>
  <si>
    <t>141</t>
  </si>
  <si>
    <t>60794103</t>
  </si>
  <si>
    <t>parapet dřevotřískový vnitřní povrch laminátový š 300mm</t>
  </si>
  <si>
    <t>-229813699</t>
  </si>
  <si>
    <t>142</t>
  </si>
  <si>
    <t>998766103</t>
  </si>
  <si>
    <t>Přesun hmot pro konstrukce truhlářské stanovený z hmotnosti přesunovaného materiálu vodorovná dopravní vzdálenost do 50 m v objektech výšky přes 12 do 24 m</t>
  </si>
  <si>
    <t>1529442773</t>
  </si>
  <si>
    <t>https://podminky.urs.cz/item/CS_URS_2022_01/998766103</t>
  </si>
  <si>
    <t>767</t>
  </si>
  <si>
    <t>Konstrukce zámečnické</t>
  </si>
  <si>
    <t>143</t>
  </si>
  <si>
    <t>767661811</t>
  </si>
  <si>
    <t>Demontáž mříží pevných nebo otevíravých</t>
  </si>
  <si>
    <t>-201162351</t>
  </si>
  <si>
    <t>https://podminky.urs.cz/item/CS_URS_2022_01/767661811</t>
  </si>
  <si>
    <t>0,6*1,18*2+0,6*1,5*2+1,05*1,5</t>
  </si>
  <si>
    <t>144</t>
  </si>
  <si>
    <t>767893115</t>
  </si>
  <si>
    <t>Montáž stříšek nad venkovními vstupy z kovových profilů kotvených k nosné konstrukci pomocí závěsů, výplň ze skla rovná, šířky do 2,0 m</t>
  </si>
  <si>
    <t>1519245562</t>
  </si>
  <si>
    <t>https://podminky.urs.cz/item/CS_URS_2022_01/767893115</t>
  </si>
  <si>
    <t>145</t>
  </si>
  <si>
    <t>5532400R</t>
  </si>
  <si>
    <t>stříška zavěšená skleněná, nerezová táhla, 1800x1000 mm</t>
  </si>
  <si>
    <t>1283882473</t>
  </si>
  <si>
    <t>146</t>
  </si>
  <si>
    <t>767893116</t>
  </si>
  <si>
    <t>Montáž stříšek nad venkovními vstupy z kovových profilů kotvených k nosné konstrukci pomocí závěsů, výplň ze skla rovná, šířky přes 1,50 do 2,50 m</t>
  </si>
  <si>
    <t>-1490539794</t>
  </si>
  <si>
    <t>https://podminky.urs.cz/item/CS_URS_2022_01/767893116</t>
  </si>
  <si>
    <t>147</t>
  </si>
  <si>
    <t>5532400R1</t>
  </si>
  <si>
    <t>stříška zavěšená skleněná, nerezová táhla, 2500x1250 mm</t>
  </si>
  <si>
    <t>-1365436356</t>
  </si>
  <si>
    <t>148</t>
  </si>
  <si>
    <t>767893811</t>
  </si>
  <si>
    <t>Demontáž stříšek nad venkovními vstupy z kovových profilů, výplň z umělých hmot</t>
  </si>
  <si>
    <t>900247616</t>
  </si>
  <si>
    <t>https://podminky.urs.cz/item/CS_URS_2022_01/767893811</t>
  </si>
  <si>
    <t>149</t>
  </si>
  <si>
    <t>767896810</t>
  </si>
  <si>
    <t>Demontáž lišt a okopových plechů lišt</t>
  </si>
  <si>
    <t>-1972156187</t>
  </si>
  <si>
    <t>https://podminky.urs.cz/item/CS_URS_2022_01/767896810</t>
  </si>
  <si>
    <t>150</t>
  </si>
  <si>
    <t>767995112</t>
  </si>
  <si>
    <t>Montáž ostatních atypických zámečnických konstrukcí hmotnosti přes 5 do 10 kg</t>
  </si>
  <si>
    <t>1540488124</t>
  </si>
  <si>
    <t>https://podminky.urs.cz/item/CS_URS_2022_01/767995112</t>
  </si>
  <si>
    <t>151</t>
  </si>
  <si>
    <t>767996801</t>
  </si>
  <si>
    <t>Demontáž ostatních zámečnických konstrukcí o hmotnosti jednotlivých dílů rozebráním do 50 kg</t>
  </si>
  <si>
    <t>1513361772</t>
  </si>
  <si>
    <t>https://podminky.urs.cz/item/CS_URS_2022_01/767996801</t>
  </si>
  <si>
    <t>781</t>
  </si>
  <si>
    <t>Dokončovací práce - obklady</t>
  </si>
  <si>
    <t>152</t>
  </si>
  <si>
    <t>781471810</t>
  </si>
  <si>
    <t>Demontáž obkladů z dlaždic keramických kladených do malty</t>
  </si>
  <si>
    <t>-1790010695</t>
  </si>
  <si>
    <t>https://podminky.urs.cz/item/CS_URS_2022_01/781471810</t>
  </si>
  <si>
    <t>(17,45-1,8)*0,45</t>
  </si>
  <si>
    <t>(7,875+6,425+6,6-(2*1,85)+3,0-1,4+0,43*2)*0,45</t>
  </si>
  <si>
    <t>783</t>
  </si>
  <si>
    <t>Dokončovací práce - nátěry</t>
  </si>
  <si>
    <t>153</t>
  </si>
  <si>
    <t>783301313</t>
  </si>
  <si>
    <t>Příprava podkladu zámečnických konstrukcí před provedením nátěru odmaštění odmašťovačem ředidlovým</t>
  </si>
  <si>
    <t>-1197047128</t>
  </si>
  <si>
    <t>https://podminky.urs.cz/item/CS_URS_2022_01/783301313</t>
  </si>
  <si>
    <t>154</t>
  </si>
  <si>
    <t>783314101</t>
  </si>
  <si>
    <t>Základní nátěr zámečnických konstrukcí jednonásobný syntetický</t>
  </si>
  <si>
    <t>1438032992</t>
  </si>
  <si>
    <t>https://podminky.urs.cz/item/CS_URS_2022_01/783314101</t>
  </si>
  <si>
    <t>155</t>
  </si>
  <si>
    <t>783317101</t>
  </si>
  <si>
    <t>Krycí nátěr (email) zámečnických konstrukcí jednonásobný syntetický standardní</t>
  </si>
  <si>
    <t>2080013203</t>
  </si>
  <si>
    <t>https://podminky.urs.cz/item/CS_URS_2022_01/783317101</t>
  </si>
  <si>
    <t>156</t>
  </si>
  <si>
    <t>783823185</t>
  </si>
  <si>
    <t>Penetrační nátěr omítek hladkých omítek hladkých, zrnitých tenkovrstvých nebo štukových stupně členitosti 5 silikonový</t>
  </si>
  <si>
    <t>-505767964</t>
  </si>
  <si>
    <t>https://podminky.urs.cz/item/CS_URS_2022_01/783823185</t>
  </si>
  <si>
    <t>932,49</t>
  </si>
  <si>
    <t>157</t>
  </si>
  <si>
    <t>783823187</t>
  </si>
  <si>
    <t>Penetrační nátěr omítek hladkých omítek hladkých, zrnitých tenkovrstvých nebo štukových stupně členitosti 5 vápenný</t>
  </si>
  <si>
    <t>-1650200569</t>
  </si>
  <si>
    <t>https://podminky.urs.cz/item/CS_URS_2022_01/783823187</t>
  </si>
  <si>
    <t>158</t>
  </si>
  <si>
    <t>783827485</t>
  </si>
  <si>
    <t>Krycí (ochranný ) nátěr omítek dvojnásobný hladkých omítek hladkých, zrnitých tenkovrstvých nebo štukových stupně členitosti 5 silikonový</t>
  </si>
  <si>
    <t>-1400855384</t>
  </si>
  <si>
    <t>https://podminky.urs.cz/item/CS_URS_2022_01/783827485</t>
  </si>
  <si>
    <t>159</t>
  </si>
  <si>
    <t>78382748R</t>
  </si>
  <si>
    <t>Samočisticí, vysoce paropropustný, minerální prémiový barevný nátěr, s nanokrystalickou strukturou, hladkým povrchem a fotokatalytickým efektem, odolný znečištění.</t>
  </si>
  <si>
    <t>428408475</t>
  </si>
  <si>
    <t xml:space="preserve">Poznámka k položce:
Technické parametry fasádní minerálního nátěru s fotokatalitickým efektem:
-Hustota            1,5kg/dm3 
-Hodnota pH                                                                                                  12
-Permiabilita vody v kapalné fázi:         W1
-Stupeň lesku                                mat., G3, dle EN 1062-1
-Faktor difúzního odporu µ:                                                                             cca. 30-40
</t>
  </si>
  <si>
    <t>160</t>
  </si>
  <si>
    <t>783827489</t>
  </si>
  <si>
    <t>Krycí (ochranný ) nátěr omítek dvojnásobný hladkých omítek hladkých, zrnitých tenkovrstvých nebo štukových stupně členitosti 5 Příplatek k cenám -7481 až -7487 za biocidní přísadu</t>
  </si>
  <si>
    <t>1489447838</t>
  </si>
  <si>
    <t>https://podminky.urs.cz/item/CS_URS_2022_01/783827489</t>
  </si>
  <si>
    <t>161</t>
  </si>
  <si>
    <t>783897603</t>
  </si>
  <si>
    <t>Krycí (ochranný ) nátěr omítek Příplatek k cenám za zvýšenou pracnost provádění styku 2 barev dvojnásobného nátěru</t>
  </si>
  <si>
    <t>716297757</t>
  </si>
  <si>
    <t>https://podminky.urs.cz/item/CS_URS_2022_01/783897603</t>
  </si>
  <si>
    <t>784</t>
  </si>
  <si>
    <t>Dokončovací práce - malby a tapety</t>
  </si>
  <si>
    <t>162</t>
  </si>
  <si>
    <t>784211101</t>
  </si>
  <si>
    <t>Malby z malířských směsí oděruvzdorných za mokra dvojnásobné, bílé za mokra oděruvzdorné výborně v místnostech výšky do 3,80 m</t>
  </si>
  <si>
    <t>-501950643</t>
  </si>
  <si>
    <t>https://podminky.urs.cz/item/CS_URS_2022_01/784211101</t>
  </si>
  <si>
    <t>HZS</t>
  </si>
  <si>
    <t>Hodinové zúčtovací sazby</t>
  </si>
  <si>
    <t>163</t>
  </si>
  <si>
    <t>HZS1312</t>
  </si>
  <si>
    <t>Hodinové zúčtovací sazby profesí HSV provádění konstrukcí omítkář - štukatér</t>
  </si>
  <si>
    <t>hod</t>
  </si>
  <si>
    <t>512</t>
  </si>
  <si>
    <t>1858841393</t>
  </si>
  <si>
    <t>https://podminky.urs.cz/item/CS_URS_2022_01/HZS1312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</si>
  <si>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</si>
  <si>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</si>
  <si>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</si>
  <si>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</si>
  <si>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</si>
  <si>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</si>
  <si>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</si>
  <si>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</si>
  <si>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</si>
  <si>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</si>
  <si>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011214000</t>
  </si>
  <si>
    <t>Ekologický dozor</t>
  </si>
  <si>
    <t>…</t>
  </si>
  <si>
    <t>1024</t>
  </si>
  <si>
    <t>-1062543171</t>
  </si>
  <si>
    <t>https://podminky.urs.cz/item/CS_URS_2022_01/011214000</t>
  </si>
  <si>
    <t>Poznámka k položce:
kontrola hnízdění ptáků po výstavbě lešení</t>
  </si>
  <si>
    <t>013254000</t>
  </si>
  <si>
    <t>Dokumentace skutečného provedení stavby</t>
  </si>
  <si>
    <t>-969004804</t>
  </si>
  <si>
    <t>https://podminky.urs.cz/item/CS_URS_2022_01/013254000</t>
  </si>
  <si>
    <t>VRN3</t>
  </si>
  <si>
    <t>Zařízení staveniště</t>
  </si>
  <si>
    <t>030001000</t>
  </si>
  <si>
    <t>863044273</t>
  </si>
  <si>
    <t>https://podminky.urs.cz/item/CS_URS_2022_01/030001000</t>
  </si>
  <si>
    <t>032903000</t>
  </si>
  <si>
    <t>Náklady na provoz a údržbu vybavení staveniště</t>
  </si>
  <si>
    <t>-183124776</t>
  </si>
  <si>
    <t>https://podminky.urs.cz/item/CS_URS_2022_01/032903000</t>
  </si>
  <si>
    <t>039103000</t>
  </si>
  <si>
    <t>Rozebrání, bourání a odvoz zařízení staveniště</t>
  </si>
  <si>
    <t>182229425</t>
  </si>
  <si>
    <t>https://podminky.urs.cz/item/CS_URS_2022_01/039103000</t>
  </si>
  <si>
    <t>VRN6</t>
  </si>
  <si>
    <t>Územní vlivy</t>
  </si>
  <si>
    <t>060001000</t>
  </si>
  <si>
    <t>-1430536618</t>
  </si>
  <si>
    <t>https://podminky.urs.cz/item/CS_URS_2022_01/060001000</t>
  </si>
  <si>
    <t>VRN7</t>
  </si>
  <si>
    <t>Provozní vlivy</t>
  </si>
  <si>
    <t>071103000</t>
  </si>
  <si>
    <t>Provoz investora</t>
  </si>
  <si>
    <t>-1726517773</t>
  </si>
  <si>
    <t>https://podminky.urs.cz/item/CS_URS_2022_01/071103000</t>
  </si>
  <si>
    <t>071203000</t>
  </si>
  <si>
    <t>Zhotovení oplocení průchozího únikového koridoru z oplocení</t>
  </si>
  <si>
    <t>-160718117</t>
  </si>
  <si>
    <t>https://podminky.urs.cz/item/CS_URS_2022_01/071203000</t>
  </si>
  <si>
    <t>VRN9</t>
  </si>
  <si>
    <t>Ostatní náklady</t>
  </si>
  <si>
    <t>0910030R</t>
  </si>
  <si>
    <t>Demontáž a zpětná montáž prvků fasády (antény, VZT, klima atd.)</t>
  </si>
  <si>
    <t>-1108342745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</si>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</sst>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45301" TargetMode="External" /><Relationship Id="rId2" Type="http://schemas.openxmlformats.org/officeDocument/2006/relationships/hyperlink" Target="https://podminky.urs.cz/item/CS_URS_2022_01/622131121" TargetMode="External" /><Relationship Id="rId3" Type="http://schemas.openxmlformats.org/officeDocument/2006/relationships/hyperlink" Target="https://podminky.urs.cz/item/CS_URS_2022_01/622131151" TargetMode="External" /><Relationship Id="rId4" Type="http://schemas.openxmlformats.org/officeDocument/2006/relationships/hyperlink" Target="https://podminky.urs.cz/item/CS_URS_2022_01/622135011" TargetMode="External" /><Relationship Id="rId5" Type="http://schemas.openxmlformats.org/officeDocument/2006/relationships/hyperlink" Target="https://podminky.urs.cz/item/CS_URS_2022_01/622142002" TargetMode="External" /><Relationship Id="rId6" Type="http://schemas.openxmlformats.org/officeDocument/2006/relationships/hyperlink" Target="https://podminky.urs.cz/item/CS_URS_2022_01/622211021" TargetMode="External" /><Relationship Id="rId7" Type="http://schemas.openxmlformats.org/officeDocument/2006/relationships/hyperlink" Target="https://podminky.urs.cz/item/CS_URS_2022_01/622211031" TargetMode="External" /><Relationship Id="rId8" Type="http://schemas.openxmlformats.org/officeDocument/2006/relationships/hyperlink" Target="https://podminky.urs.cz/item/CS_URS_2022_01/622212051" TargetMode="External" /><Relationship Id="rId9" Type="http://schemas.openxmlformats.org/officeDocument/2006/relationships/hyperlink" Target="https://podminky.urs.cz/item/CS_URS_2022_01/622252001" TargetMode="External" /><Relationship Id="rId10" Type="http://schemas.openxmlformats.org/officeDocument/2006/relationships/hyperlink" Target="https://podminky.urs.cz/item/CS_URS_2022_01/622252002" TargetMode="External" /><Relationship Id="rId11" Type="http://schemas.openxmlformats.org/officeDocument/2006/relationships/hyperlink" Target="https://podminky.urs.cz/item/CS_URS_2022_01/622324411" TargetMode="External" /><Relationship Id="rId12" Type="http://schemas.openxmlformats.org/officeDocument/2006/relationships/hyperlink" Target="https://podminky.urs.cz/item/CS_URS_2022_01/622325112" TargetMode="External" /><Relationship Id="rId13" Type="http://schemas.openxmlformats.org/officeDocument/2006/relationships/hyperlink" Target="https://podminky.urs.cz/item/CS_URS_2022_01/622325118" TargetMode="External" /><Relationship Id="rId14" Type="http://schemas.openxmlformats.org/officeDocument/2006/relationships/hyperlink" Target="https://podminky.urs.cz/item/CS_URS_2022_01/622531012" TargetMode="External" /><Relationship Id="rId15" Type="http://schemas.openxmlformats.org/officeDocument/2006/relationships/hyperlink" Target="https://podminky.urs.cz/item/CS_URS_2022_01/624631211" TargetMode="External" /><Relationship Id="rId16" Type="http://schemas.openxmlformats.org/officeDocument/2006/relationships/hyperlink" Target="https://podminky.urs.cz/item/CS_URS_2022_01/629135101" TargetMode="External" /><Relationship Id="rId17" Type="http://schemas.openxmlformats.org/officeDocument/2006/relationships/hyperlink" Target="https://podminky.urs.cz/item/CS_URS_2022_01/629991011" TargetMode="External" /><Relationship Id="rId18" Type="http://schemas.openxmlformats.org/officeDocument/2006/relationships/hyperlink" Target="https://podminky.urs.cz/item/CS_URS_2022_01/629995101" TargetMode="External" /><Relationship Id="rId19" Type="http://schemas.openxmlformats.org/officeDocument/2006/relationships/hyperlink" Target="https://podminky.urs.cz/item/CS_URS_2022_01/644941111" TargetMode="External" /><Relationship Id="rId20" Type="http://schemas.openxmlformats.org/officeDocument/2006/relationships/hyperlink" Target="https://podminky.urs.cz/item/CS_URS_2022_01/644941121" TargetMode="External" /><Relationship Id="rId21" Type="http://schemas.openxmlformats.org/officeDocument/2006/relationships/hyperlink" Target="https://podminky.urs.cz/item/CS_URS_2022_01/941211112" TargetMode="External" /><Relationship Id="rId22" Type="http://schemas.openxmlformats.org/officeDocument/2006/relationships/hyperlink" Target="https://podminky.urs.cz/item/CS_URS_2022_01/941211211" TargetMode="External" /><Relationship Id="rId23" Type="http://schemas.openxmlformats.org/officeDocument/2006/relationships/hyperlink" Target="https://podminky.urs.cz/item/CS_URS_2022_01/941211812" TargetMode="External" /><Relationship Id="rId24" Type="http://schemas.openxmlformats.org/officeDocument/2006/relationships/hyperlink" Target="https://podminky.urs.cz/item/CS_URS_2022_01/944511111" TargetMode="External" /><Relationship Id="rId25" Type="http://schemas.openxmlformats.org/officeDocument/2006/relationships/hyperlink" Target="https://podminky.urs.cz/item/CS_URS_2022_01/944511211" TargetMode="External" /><Relationship Id="rId26" Type="http://schemas.openxmlformats.org/officeDocument/2006/relationships/hyperlink" Target="https://podminky.urs.cz/item/CS_URS_2022_01/944511811" TargetMode="External" /><Relationship Id="rId27" Type="http://schemas.openxmlformats.org/officeDocument/2006/relationships/hyperlink" Target="https://podminky.urs.cz/item/CS_URS_2022_01/949521112" TargetMode="External" /><Relationship Id="rId28" Type="http://schemas.openxmlformats.org/officeDocument/2006/relationships/hyperlink" Target="https://podminky.urs.cz/item/CS_URS_2022_01/949521212" TargetMode="External" /><Relationship Id="rId29" Type="http://schemas.openxmlformats.org/officeDocument/2006/relationships/hyperlink" Target="https://podminky.urs.cz/item/CS_URS_2022_01/949521812" TargetMode="External" /><Relationship Id="rId30" Type="http://schemas.openxmlformats.org/officeDocument/2006/relationships/hyperlink" Target="https://podminky.urs.cz/item/CS_URS_2022_01/962032230" TargetMode="External" /><Relationship Id="rId31" Type="http://schemas.openxmlformats.org/officeDocument/2006/relationships/hyperlink" Target="https://podminky.urs.cz/item/CS_URS_2022_01/968062354" TargetMode="External" /><Relationship Id="rId32" Type="http://schemas.openxmlformats.org/officeDocument/2006/relationships/hyperlink" Target="https://podminky.urs.cz/item/CS_URS_2022_01/968062355" TargetMode="External" /><Relationship Id="rId33" Type="http://schemas.openxmlformats.org/officeDocument/2006/relationships/hyperlink" Target="https://podminky.urs.cz/item/CS_URS_2022_01/978015341" TargetMode="External" /><Relationship Id="rId34" Type="http://schemas.openxmlformats.org/officeDocument/2006/relationships/hyperlink" Target="https://podminky.urs.cz/item/CS_URS_2022_01/978015391" TargetMode="External" /><Relationship Id="rId35" Type="http://schemas.openxmlformats.org/officeDocument/2006/relationships/hyperlink" Target="https://podminky.urs.cz/item/CS_URS_2022_01/978019381" TargetMode="External" /><Relationship Id="rId36" Type="http://schemas.openxmlformats.org/officeDocument/2006/relationships/hyperlink" Target="https://podminky.urs.cz/item/CS_URS_2022_01/985112112" TargetMode="External" /><Relationship Id="rId37" Type="http://schemas.openxmlformats.org/officeDocument/2006/relationships/hyperlink" Target="https://podminky.urs.cz/item/CS_URS_2022_01/985112193" TargetMode="External" /><Relationship Id="rId38" Type="http://schemas.openxmlformats.org/officeDocument/2006/relationships/hyperlink" Target="https://podminky.urs.cz/item/CS_URS_2022_01/985223110" TargetMode="External" /><Relationship Id="rId39" Type="http://schemas.openxmlformats.org/officeDocument/2006/relationships/hyperlink" Target="https://podminky.urs.cz/item/CS_URS_2022_01/985231111" TargetMode="External" /><Relationship Id="rId40" Type="http://schemas.openxmlformats.org/officeDocument/2006/relationships/hyperlink" Target="https://podminky.urs.cz/item/CS_URS_2022_01/985231192" TargetMode="External" /><Relationship Id="rId41" Type="http://schemas.openxmlformats.org/officeDocument/2006/relationships/hyperlink" Target="https://podminky.urs.cz/item/CS_URS_2022_01/985311113" TargetMode="External" /><Relationship Id="rId42" Type="http://schemas.openxmlformats.org/officeDocument/2006/relationships/hyperlink" Target="https://podminky.urs.cz/item/CS_URS_2022_01/985311912" TargetMode="External" /><Relationship Id="rId43" Type="http://schemas.openxmlformats.org/officeDocument/2006/relationships/hyperlink" Target="https://podminky.urs.cz/item/CS_URS_2022_01/997013155" TargetMode="External" /><Relationship Id="rId44" Type="http://schemas.openxmlformats.org/officeDocument/2006/relationships/hyperlink" Target="https://podminky.urs.cz/item/CS_URS_2022_01/997013215" TargetMode="External" /><Relationship Id="rId45" Type="http://schemas.openxmlformats.org/officeDocument/2006/relationships/hyperlink" Target="https://podminky.urs.cz/item/CS_URS_2022_01/997013501" TargetMode="External" /><Relationship Id="rId46" Type="http://schemas.openxmlformats.org/officeDocument/2006/relationships/hyperlink" Target="https://podminky.urs.cz/item/CS_URS_2022_01/997013509" TargetMode="External" /><Relationship Id="rId47" Type="http://schemas.openxmlformats.org/officeDocument/2006/relationships/hyperlink" Target="https://podminky.urs.cz/item/CS_URS_2022_01/997013631" TargetMode="External" /><Relationship Id="rId48" Type="http://schemas.openxmlformats.org/officeDocument/2006/relationships/hyperlink" Target="https://podminky.urs.cz/item/CS_URS_2022_01/998011003" TargetMode="External" /><Relationship Id="rId49" Type="http://schemas.openxmlformats.org/officeDocument/2006/relationships/hyperlink" Target="https://podminky.urs.cz/item/CS_URS_2022_01/741420001" TargetMode="External" /><Relationship Id="rId50" Type="http://schemas.openxmlformats.org/officeDocument/2006/relationships/hyperlink" Target="https://podminky.urs.cz/item/CS_URS_2022_01/741420051" TargetMode="External" /><Relationship Id="rId51" Type="http://schemas.openxmlformats.org/officeDocument/2006/relationships/hyperlink" Target="https://podminky.urs.cz/item/CS_URS_2022_01/741420082" TargetMode="External" /><Relationship Id="rId52" Type="http://schemas.openxmlformats.org/officeDocument/2006/relationships/hyperlink" Target="https://podminky.urs.cz/item/CS_URS_2022_01/741420083" TargetMode="External" /><Relationship Id="rId53" Type="http://schemas.openxmlformats.org/officeDocument/2006/relationships/hyperlink" Target="https://podminky.urs.cz/item/CS_URS_2022_01/741420101" TargetMode="External" /><Relationship Id="rId54" Type="http://schemas.openxmlformats.org/officeDocument/2006/relationships/hyperlink" Target="https://podminky.urs.cz/item/CS_URS_2022_01/741421811" TargetMode="External" /><Relationship Id="rId55" Type="http://schemas.openxmlformats.org/officeDocument/2006/relationships/hyperlink" Target="https://podminky.urs.cz/item/CS_URS_2022_01/741421843" TargetMode="External" /><Relationship Id="rId56" Type="http://schemas.openxmlformats.org/officeDocument/2006/relationships/hyperlink" Target="https://podminky.urs.cz/item/CS_URS_2022_01/741421873" TargetMode="External" /><Relationship Id="rId57" Type="http://schemas.openxmlformats.org/officeDocument/2006/relationships/hyperlink" Target="https://podminky.urs.cz/item/CS_URS_2022_01/741820001" TargetMode="External" /><Relationship Id="rId58" Type="http://schemas.openxmlformats.org/officeDocument/2006/relationships/hyperlink" Target="https://podminky.urs.cz/item/CS_URS_2022_01/751511887" TargetMode="External" /><Relationship Id="rId59" Type="http://schemas.openxmlformats.org/officeDocument/2006/relationships/hyperlink" Target="https://podminky.urs.cz/item/CS_URS_2022_01/751512804" TargetMode="External" /><Relationship Id="rId60" Type="http://schemas.openxmlformats.org/officeDocument/2006/relationships/hyperlink" Target="https://podminky.urs.cz/item/CS_URS_2022_01/751512842" TargetMode="External" /><Relationship Id="rId61" Type="http://schemas.openxmlformats.org/officeDocument/2006/relationships/hyperlink" Target="https://podminky.urs.cz/item/CS_URS_2022_01/751513091" TargetMode="External" /><Relationship Id="rId62" Type="http://schemas.openxmlformats.org/officeDocument/2006/relationships/hyperlink" Target="https://podminky.urs.cz/item/CS_URS_2022_01/751514014" TargetMode="External" /><Relationship Id="rId63" Type="http://schemas.openxmlformats.org/officeDocument/2006/relationships/hyperlink" Target="https://podminky.urs.cz/item/CS_URS_2022_01/751721113" TargetMode="External" /><Relationship Id="rId64" Type="http://schemas.openxmlformats.org/officeDocument/2006/relationships/hyperlink" Target="https://podminky.urs.cz/item/CS_URS_2022_01/751721114" TargetMode="External" /><Relationship Id="rId65" Type="http://schemas.openxmlformats.org/officeDocument/2006/relationships/hyperlink" Target="https://podminky.urs.cz/item/CS_URS_2022_01/751721123" TargetMode="External" /><Relationship Id="rId66" Type="http://schemas.openxmlformats.org/officeDocument/2006/relationships/hyperlink" Target="https://podminky.urs.cz/item/CS_URS_2022_01/751721813" TargetMode="External" /><Relationship Id="rId67" Type="http://schemas.openxmlformats.org/officeDocument/2006/relationships/hyperlink" Target="https://podminky.urs.cz/item/CS_URS_2022_01/751721814" TargetMode="External" /><Relationship Id="rId68" Type="http://schemas.openxmlformats.org/officeDocument/2006/relationships/hyperlink" Target="https://podminky.urs.cz/item/CS_URS_2022_01/751721823" TargetMode="External" /><Relationship Id="rId69" Type="http://schemas.openxmlformats.org/officeDocument/2006/relationships/hyperlink" Target="https://podminky.urs.cz/item/CS_URS_2022_01/751791814" TargetMode="External" /><Relationship Id="rId70" Type="http://schemas.openxmlformats.org/officeDocument/2006/relationships/hyperlink" Target="https://podminky.urs.cz/item/CS_URS_2022_01/751791835" TargetMode="External" /><Relationship Id="rId71" Type="http://schemas.openxmlformats.org/officeDocument/2006/relationships/hyperlink" Target="https://podminky.urs.cz/item/CS_URS_2022_01/751791881" TargetMode="External" /><Relationship Id="rId72" Type="http://schemas.openxmlformats.org/officeDocument/2006/relationships/hyperlink" Target="https://podminky.urs.cz/item/CS_URS_2022_01/751791882" TargetMode="External" /><Relationship Id="rId73" Type="http://schemas.openxmlformats.org/officeDocument/2006/relationships/hyperlink" Target="https://podminky.urs.cz/item/CS_URS_2022_01/751791883" TargetMode="External" /><Relationship Id="rId74" Type="http://schemas.openxmlformats.org/officeDocument/2006/relationships/hyperlink" Target="https://podminky.urs.cz/item/CS_URS_2022_01/751791884" TargetMode="External" /><Relationship Id="rId75" Type="http://schemas.openxmlformats.org/officeDocument/2006/relationships/hyperlink" Target="https://podminky.urs.cz/item/CS_URS_2022_01/751792804" TargetMode="External" /><Relationship Id="rId76" Type="http://schemas.openxmlformats.org/officeDocument/2006/relationships/hyperlink" Target="https://podminky.urs.cz/item/CS_URS_2022_01/764002851" TargetMode="External" /><Relationship Id="rId77" Type="http://schemas.openxmlformats.org/officeDocument/2006/relationships/hyperlink" Target="https://podminky.urs.cz/item/CS_URS_2022_01/764002861" TargetMode="External" /><Relationship Id="rId78" Type="http://schemas.openxmlformats.org/officeDocument/2006/relationships/hyperlink" Target="https://podminky.urs.cz/item/CS_URS_2022_01/764002871" TargetMode="External" /><Relationship Id="rId79" Type="http://schemas.openxmlformats.org/officeDocument/2006/relationships/hyperlink" Target="https://podminky.urs.cz/item/CS_URS_2022_01/764004801" TargetMode="External" /><Relationship Id="rId80" Type="http://schemas.openxmlformats.org/officeDocument/2006/relationships/hyperlink" Target="https://podminky.urs.cz/item/CS_URS_2022_01/764004861" TargetMode="External" /><Relationship Id="rId81" Type="http://schemas.openxmlformats.org/officeDocument/2006/relationships/hyperlink" Target="https://podminky.urs.cz/item/CS_URS_2022_01/764216644" TargetMode="External" /><Relationship Id="rId82" Type="http://schemas.openxmlformats.org/officeDocument/2006/relationships/hyperlink" Target="https://podminky.urs.cz/item/CS_URS_2022_01/764216645" TargetMode="External" /><Relationship Id="rId83" Type="http://schemas.openxmlformats.org/officeDocument/2006/relationships/hyperlink" Target="https://podminky.urs.cz/item/CS_URS_2022_01/764216646" TargetMode="External" /><Relationship Id="rId84" Type="http://schemas.openxmlformats.org/officeDocument/2006/relationships/hyperlink" Target="https://podminky.urs.cz/item/CS_URS_2022_01/764218624" TargetMode="External" /><Relationship Id="rId85" Type="http://schemas.openxmlformats.org/officeDocument/2006/relationships/hyperlink" Target="https://podminky.urs.cz/item/CS_URS_2022_01/764218625" TargetMode="External" /><Relationship Id="rId86" Type="http://schemas.openxmlformats.org/officeDocument/2006/relationships/hyperlink" Target="https://podminky.urs.cz/item/CS_URS_2022_01/764218626" TargetMode="External" /><Relationship Id="rId87" Type="http://schemas.openxmlformats.org/officeDocument/2006/relationships/hyperlink" Target="https://podminky.urs.cz/item/CS_URS_2022_01/764218645" TargetMode="External" /><Relationship Id="rId88" Type="http://schemas.openxmlformats.org/officeDocument/2006/relationships/hyperlink" Target="https://podminky.urs.cz/item/CS_URS_2022_01/764218647" TargetMode="External" /><Relationship Id="rId89" Type="http://schemas.openxmlformats.org/officeDocument/2006/relationships/hyperlink" Target="https://podminky.urs.cz/item/CS_URS_2022_01/764311604" TargetMode="External" /><Relationship Id="rId90" Type="http://schemas.openxmlformats.org/officeDocument/2006/relationships/hyperlink" Target="https://podminky.urs.cz/item/CS_URS_2022_01/764511602" TargetMode="External" /><Relationship Id="rId91" Type="http://schemas.openxmlformats.org/officeDocument/2006/relationships/hyperlink" Target="https://podminky.urs.cz/item/CS_URS_2022_01/764511622" TargetMode="External" /><Relationship Id="rId92" Type="http://schemas.openxmlformats.org/officeDocument/2006/relationships/hyperlink" Target="https://podminky.urs.cz/item/CS_URS_2022_01/764511643" TargetMode="External" /><Relationship Id="rId93" Type="http://schemas.openxmlformats.org/officeDocument/2006/relationships/hyperlink" Target="https://podminky.urs.cz/item/CS_URS_2022_01/764518623" TargetMode="External" /><Relationship Id="rId94" Type="http://schemas.openxmlformats.org/officeDocument/2006/relationships/hyperlink" Target="https://podminky.urs.cz/item/CS_URS_2022_01/998764103" TargetMode="External" /><Relationship Id="rId95" Type="http://schemas.openxmlformats.org/officeDocument/2006/relationships/hyperlink" Target="https://podminky.urs.cz/item/CS_URS_2022_01/766441811" TargetMode="External" /><Relationship Id="rId96" Type="http://schemas.openxmlformats.org/officeDocument/2006/relationships/hyperlink" Target="https://podminky.urs.cz/item/CS_URS_2022_01/766441812" TargetMode="External" /><Relationship Id="rId97" Type="http://schemas.openxmlformats.org/officeDocument/2006/relationships/hyperlink" Target="https://podminky.urs.cz/item/CS_URS_2022_01/766622216" TargetMode="External" /><Relationship Id="rId98" Type="http://schemas.openxmlformats.org/officeDocument/2006/relationships/hyperlink" Target="https://podminky.urs.cz/item/CS_URS_2022_01/766694111" TargetMode="External" /><Relationship Id="rId99" Type="http://schemas.openxmlformats.org/officeDocument/2006/relationships/hyperlink" Target="https://podminky.urs.cz/item/CS_URS_2022_01/766694112" TargetMode="External" /><Relationship Id="rId100" Type="http://schemas.openxmlformats.org/officeDocument/2006/relationships/hyperlink" Target="https://podminky.urs.cz/item/CS_URS_2022_01/766694113" TargetMode="External" /><Relationship Id="rId101" Type="http://schemas.openxmlformats.org/officeDocument/2006/relationships/hyperlink" Target="https://podminky.urs.cz/item/CS_URS_2022_01/998766103" TargetMode="External" /><Relationship Id="rId102" Type="http://schemas.openxmlformats.org/officeDocument/2006/relationships/hyperlink" Target="https://podminky.urs.cz/item/CS_URS_2022_01/767661811" TargetMode="External" /><Relationship Id="rId103" Type="http://schemas.openxmlformats.org/officeDocument/2006/relationships/hyperlink" Target="https://podminky.urs.cz/item/CS_URS_2022_01/767893115" TargetMode="External" /><Relationship Id="rId104" Type="http://schemas.openxmlformats.org/officeDocument/2006/relationships/hyperlink" Target="https://podminky.urs.cz/item/CS_URS_2022_01/767893116" TargetMode="External" /><Relationship Id="rId105" Type="http://schemas.openxmlformats.org/officeDocument/2006/relationships/hyperlink" Target="https://podminky.urs.cz/item/CS_URS_2022_01/767893811" TargetMode="External" /><Relationship Id="rId106" Type="http://schemas.openxmlformats.org/officeDocument/2006/relationships/hyperlink" Target="https://podminky.urs.cz/item/CS_URS_2022_01/767896810" TargetMode="External" /><Relationship Id="rId107" Type="http://schemas.openxmlformats.org/officeDocument/2006/relationships/hyperlink" Target="https://podminky.urs.cz/item/CS_URS_2022_01/767995112" TargetMode="External" /><Relationship Id="rId108" Type="http://schemas.openxmlformats.org/officeDocument/2006/relationships/hyperlink" Target="https://podminky.urs.cz/item/CS_URS_2022_01/767996801" TargetMode="External" /><Relationship Id="rId109" Type="http://schemas.openxmlformats.org/officeDocument/2006/relationships/hyperlink" Target="https://podminky.urs.cz/item/CS_URS_2022_01/781471810" TargetMode="External" /><Relationship Id="rId110" Type="http://schemas.openxmlformats.org/officeDocument/2006/relationships/hyperlink" Target="https://podminky.urs.cz/item/CS_URS_2022_01/783301313" TargetMode="External" /><Relationship Id="rId111" Type="http://schemas.openxmlformats.org/officeDocument/2006/relationships/hyperlink" Target="https://podminky.urs.cz/item/CS_URS_2022_01/783314101" TargetMode="External" /><Relationship Id="rId112" Type="http://schemas.openxmlformats.org/officeDocument/2006/relationships/hyperlink" Target="https://podminky.urs.cz/item/CS_URS_2022_01/783317101" TargetMode="External" /><Relationship Id="rId113" Type="http://schemas.openxmlformats.org/officeDocument/2006/relationships/hyperlink" Target="https://podminky.urs.cz/item/CS_URS_2022_01/783823185" TargetMode="External" /><Relationship Id="rId114" Type="http://schemas.openxmlformats.org/officeDocument/2006/relationships/hyperlink" Target="https://podminky.urs.cz/item/CS_URS_2022_01/783823187" TargetMode="External" /><Relationship Id="rId115" Type="http://schemas.openxmlformats.org/officeDocument/2006/relationships/hyperlink" Target="https://podminky.urs.cz/item/CS_URS_2022_01/783827485" TargetMode="External" /><Relationship Id="rId116" Type="http://schemas.openxmlformats.org/officeDocument/2006/relationships/hyperlink" Target="https://podminky.urs.cz/item/CS_URS_2022_01/783827489" TargetMode="External" /><Relationship Id="rId117" Type="http://schemas.openxmlformats.org/officeDocument/2006/relationships/hyperlink" Target="https://podminky.urs.cz/item/CS_URS_2022_01/783897603" TargetMode="External" /><Relationship Id="rId118" Type="http://schemas.openxmlformats.org/officeDocument/2006/relationships/hyperlink" Target="https://podminky.urs.cz/item/CS_URS_2022_01/784211101" TargetMode="External" /><Relationship Id="rId119" Type="http://schemas.openxmlformats.org/officeDocument/2006/relationships/hyperlink" Target="https://podminky.urs.cz/item/CS_URS_2022_01/HZS1312" TargetMode="External" /><Relationship Id="rId1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214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2903000" TargetMode="External" /><Relationship Id="rId5" Type="http://schemas.openxmlformats.org/officeDocument/2006/relationships/hyperlink" Target="https://podminky.urs.cz/item/CS_URS_2022_01/039103000" TargetMode="External" /><Relationship Id="rId6" Type="http://schemas.openxmlformats.org/officeDocument/2006/relationships/hyperlink" Target="https://podminky.urs.cz/item/CS_URS_2022_01/060001000" TargetMode="External" /><Relationship Id="rId7" Type="http://schemas.openxmlformats.org/officeDocument/2006/relationships/hyperlink" Target="https://podminky.urs.cz/item/CS_URS_2022_01/071103000" TargetMode="External" /><Relationship Id="rId8" Type="http://schemas.openxmlformats.org/officeDocument/2006/relationships/hyperlink" Target="https://podminky.urs.cz/item/CS_URS_2022_01/071203000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E5" s="325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0" t="s">
        <v>17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E6" s="32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6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6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6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6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6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6"/>
      <c r="BS13" s="18" t="s">
        <v>6</v>
      </c>
    </row>
    <row r="14" spans="2:71" ht="13.2">
      <c r="B14" s="22"/>
      <c r="C14" s="23"/>
      <c r="D14" s="23"/>
      <c r="E14" s="331" t="s">
        <v>30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6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6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6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6"/>
      <c r="BS17" s="18" t="s">
        <v>33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6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6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6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6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6"/>
    </row>
    <row r="23" spans="2:57" s="1" customFormat="1" ht="48" customHeight="1">
      <c r="B23" s="22"/>
      <c r="C23" s="23"/>
      <c r="D23" s="23"/>
      <c r="E23" s="333" t="s">
        <v>37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E23" s="326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6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6"/>
    </row>
    <row r="26" spans="1:57" s="2" customFormat="1" ht="25.95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4">
        <f>ROUND(AG54,2)</f>
        <v>0</v>
      </c>
      <c r="AL26" s="335"/>
      <c r="AM26" s="335"/>
      <c r="AN26" s="335"/>
      <c r="AO26" s="335"/>
      <c r="AP26" s="37"/>
      <c r="AQ26" s="37"/>
      <c r="AR26" s="40"/>
      <c r="BE26" s="326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6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6" t="s">
        <v>39</v>
      </c>
      <c r="M28" s="336"/>
      <c r="N28" s="336"/>
      <c r="O28" s="336"/>
      <c r="P28" s="336"/>
      <c r="Q28" s="37"/>
      <c r="R28" s="37"/>
      <c r="S28" s="37"/>
      <c r="T28" s="37"/>
      <c r="U28" s="37"/>
      <c r="V28" s="37"/>
      <c r="W28" s="336" t="s">
        <v>40</v>
      </c>
      <c r="X28" s="336"/>
      <c r="Y28" s="336"/>
      <c r="Z28" s="336"/>
      <c r="AA28" s="336"/>
      <c r="AB28" s="336"/>
      <c r="AC28" s="336"/>
      <c r="AD28" s="336"/>
      <c r="AE28" s="336"/>
      <c r="AF28" s="37"/>
      <c r="AG28" s="37"/>
      <c r="AH28" s="37"/>
      <c r="AI28" s="37"/>
      <c r="AJ28" s="37"/>
      <c r="AK28" s="336" t="s">
        <v>41</v>
      </c>
      <c r="AL28" s="336"/>
      <c r="AM28" s="336"/>
      <c r="AN28" s="336"/>
      <c r="AO28" s="336"/>
      <c r="AP28" s="37"/>
      <c r="AQ28" s="37"/>
      <c r="AR28" s="40"/>
      <c r="BE28" s="326"/>
    </row>
    <row r="29" spans="2:57" s="3" customFormat="1" ht="14.4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9">
        <v>0.21</v>
      </c>
      <c r="M29" s="338"/>
      <c r="N29" s="338"/>
      <c r="O29" s="338"/>
      <c r="P29" s="338"/>
      <c r="Q29" s="42"/>
      <c r="R29" s="42"/>
      <c r="S29" s="42"/>
      <c r="T29" s="42"/>
      <c r="U29" s="42"/>
      <c r="V29" s="42"/>
      <c r="W29" s="337">
        <f>ROUND(AZ54,2)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2"/>
      <c r="AG29" s="42"/>
      <c r="AH29" s="42"/>
      <c r="AI29" s="42"/>
      <c r="AJ29" s="42"/>
      <c r="AK29" s="337">
        <f>ROUND(AV54,2)</f>
        <v>0</v>
      </c>
      <c r="AL29" s="338"/>
      <c r="AM29" s="338"/>
      <c r="AN29" s="338"/>
      <c r="AO29" s="338"/>
      <c r="AP29" s="42"/>
      <c r="AQ29" s="42"/>
      <c r="AR29" s="43"/>
      <c r="BE29" s="327"/>
    </row>
    <row r="30" spans="2:57" s="3" customFormat="1" ht="14.4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9">
        <v>0.15</v>
      </c>
      <c r="M30" s="338"/>
      <c r="N30" s="338"/>
      <c r="O30" s="338"/>
      <c r="P30" s="338"/>
      <c r="Q30" s="42"/>
      <c r="R30" s="42"/>
      <c r="S30" s="42"/>
      <c r="T30" s="42"/>
      <c r="U30" s="42"/>
      <c r="V30" s="42"/>
      <c r="W30" s="337">
        <f>ROUND(BA54,2)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2"/>
      <c r="AG30" s="42"/>
      <c r="AH30" s="42"/>
      <c r="AI30" s="42"/>
      <c r="AJ30" s="42"/>
      <c r="AK30" s="337">
        <f>ROUND(AW54,2)</f>
        <v>0</v>
      </c>
      <c r="AL30" s="338"/>
      <c r="AM30" s="338"/>
      <c r="AN30" s="338"/>
      <c r="AO30" s="338"/>
      <c r="AP30" s="42"/>
      <c r="AQ30" s="42"/>
      <c r="AR30" s="43"/>
      <c r="BE30" s="327"/>
    </row>
    <row r="31" spans="2:57" s="3" customFormat="1" ht="14.4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9">
        <v>0.21</v>
      </c>
      <c r="M31" s="338"/>
      <c r="N31" s="338"/>
      <c r="O31" s="338"/>
      <c r="P31" s="338"/>
      <c r="Q31" s="42"/>
      <c r="R31" s="42"/>
      <c r="S31" s="42"/>
      <c r="T31" s="42"/>
      <c r="U31" s="42"/>
      <c r="V31" s="42"/>
      <c r="W31" s="337">
        <f>ROUND(BB54,2)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2"/>
      <c r="AG31" s="42"/>
      <c r="AH31" s="42"/>
      <c r="AI31" s="42"/>
      <c r="AJ31" s="42"/>
      <c r="AK31" s="337">
        <v>0</v>
      </c>
      <c r="AL31" s="338"/>
      <c r="AM31" s="338"/>
      <c r="AN31" s="338"/>
      <c r="AO31" s="338"/>
      <c r="AP31" s="42"/>
      <c r="AQ31" s="42"/>
      <c r="AR31" s="43"/>
      <c r="BE31" s="327"/>
    </row>
    <row r="32" spans="2:57" s="3" customFormat="1" ht="14.4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9">
        <v>0.15</v>
      </c>
      <c r="M32" s="338"/>
      <c r="N32" s="338"/>
      <c r="O32" s="338"/>
      <c r="P32" s="338"/>
      <c r="Q32" s="42"/>
      <c r="R32" s="42"/>
      <c r="S32" s="42"/>
      <c r="T32" s="42"/>
      <c r="U32" s="42"/>
      <c r="V32" s="42"/>
      <c r="W32" s="337">
        <f>ROUND(BC54,2)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2"/>
      <c r="AG32" s="42"/>
      <c r="AH32" s="42"/>
      <c r="AI32" s="42"/>
      <c r="AJ32" s="42"/>
      <c r="AK32" s="337">
        <v>0</v>
      </c>
      <c r="AL32" s="338"/>
      <c r="AM32" s="338"/>
      <c r="AN32" s="338"/>
      <c r="AO32" s="338"/>
      <c r="AP32" s="42"/>
      <c r="AQ32" s="42"/>
      <c r="AR32" s="43"/>
      <c r="BE32" s="327"/>
    </row>
    <row r="33" spans="2:44" s="3" customFormat="1" ht="14.4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9">
        <v>0</v>
      </c>
      <c r="M33" s="338"/>
      <c r="N33" s="338"/>
      <c r="O33" s="338"/>
      <c r="P33" s="338"/>
      <c r="Q33" s="42"/>
      <c r="R33" s="42"/>
      <c r="S33" s="42"/>
      <c r="T33" s="42"/>
      <c r="U33" s="42"/>
      <c r="V33" s="42"/>
      <c r="W33" s="337">
        <f>ROUND(BD54,2)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2"/>
      <c r="AG33" s="42"/>
      <c r="AH33" s="42"/>
      <c r="AI33" s="42"/>
      <c r="AJ33" s="42"/>
      <c r="AK33" s="337">
        <v>0</v>
      </c>
      <c r="AL33" s="338"/>
      <c r="AM33" s="338"/>
      <c r="AN33" s="338"/>
      <c r="AO33" s="338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40" t="s">
        <v>50</v>
      </c>
      <c r="Y35" s="341"/>
      <c r="Z35" s="341"/>
      <c r="AA35" s="341"/>
      <c r="AB35" s="341"/>
      <c r="AC35" s="46"/>
      <c r="AD35" s="46"/>
      <c r="AE35" s="46"/>
      <c r="AF35" s="46"/>
      <c r="AG35" s="46"/>
      <c r="AH35" s="46"/>
      <c r="AI35" s="46"/>
      <c r="AJ35" s="46"/>
      <c r="AK35" s="342">
        <f>SUM(AK26:AK33)</f>
        <v>0</v>
      </c>
      <c r="AL35" s="341"/>
      <c r="AM35" s="341"/>
      <c r="AN35" s="341"/>
      <c r="AO35" s="343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POLGYM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4" t="str">
        <f>K6</f>
        <v>ZŠ Havlíčkova - zateplení a oprava obvodových stěn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Český Těšín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6" t="str">
        <f>IF(AN8="","",AN8)</f>
        <v>23. 1. 2022</v>
      </c>
      <c r="AN47" s="346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Český Těšín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7" t="str">
        <f>IF(E17="","",E17)</f>
        <v>BENUTA PRO s.r.o.</v>
      </c>
      <c r="AN49" s="348"/>
      <c r="AO49" s="348"/>
      <c r="AP49" s="348"/>
      <c r="AQ49" s="37"/>
      <c r="AR49" s="40"/>
      <c r="AS49" s="349" t="s">
        <v>52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7" t="str">
        <f>IF(E20="","",E20)</f>
        <v>Ing. T. Pacola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5" t="s">
        <v>53</v>
      </c>
      <c r="D52" s="356"/>
      <c r="E52" s="356"/>
      <c r="F52" s="356"/>
      <c r="G52" s="356"/>
      <c r="H52" s="67"/>
      <c r="I52" s="357" t="s">
        <v>54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8" t="s">
        <v>55</v>
      </c>
      <c r="AH52" s="356"/>
      <c r="AI52" s="356"/>
      <c r="AJ52" s="356"/>
      <c r="AK52" s="356"/>
      <c r="AL52" s="356"/>
      <c r="AM52" s="356"/>
      <c r="AN52" s="357" t="s">
        <v>56</v>
      </c>
      <c r="AO52" s="356"/>
      <c r="AP52" s="356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2">
        <f>ROUND(SUM(AG55:AG56),2)</f>
        <v>0</v>
      </c>
      <c r="AH54" s="362"/>
      <c r="AI54" s="362"/>
      <c r="AJ54" s="362"/>
      <c r="AK54" s="362"/>
      <c r="AL54" s="362"/>
      <c r="AM54" s="362"/>
      <c r="AN54" s="363">
        <f>SUM(AG54,AT54)</f>
        <v>0</v>
      </c>
      <c r="AO54" s="363"/>
      <c r="AP54" s="363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4.4" customHeight="1">
      <c r="A55" s="87" t="s">
        <v>76</v>
      </c>
      <c r="B55" s="88"/>
      <c r="C55" s="89"/>
      <c r="D55" s="361" t="s">
        <v>77</v>
      </c>
      <c r="E55" s="361"/>
      <c r="F55" s="361"/>
      <c r="G55" s="361"/>
      <c r="H55" s="361"/>
      <c r="I55" s="90"/>
      <c r="J55" s="361" t="s">
        <v>78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'01 - Stavební úpravy'!J30</f>
        <v>0</v>
      </c>
      <c r="AH55" s="360"/>
      <c r="AI55" s="360"/>
      <c r="AJ55" s="360"/>
      <c r="AK55" s="360"/>
      <c r="AL55" s="360"/>
      <c r="AM55" s="360"/>
      <c r="AN55" s="359">
        <f>SUM(AG55,AT55)</f>
        <v>0</v>
      </c>
      <c r="AO55" s="360"/>
      <c r="AP55" s="360"/>
      <c r="AQ55" s="91" t="s">
        <v>79</v>
      </c>
      <c r="AR55" s="92"/>
      <c r="AS55" s="93">
        <v>0</v>
      </c>
      <c r="AT55" s="94">
        <f>ROUND(SUM(AV55:AW55),2)</f>
        <v>0</v>
      </c>
      <c r="AU55" s="95">
        <f>'01 - Stavební úpravy'!P96</f>
        <v>0</v>
      </c>
      <c r="AV55" s="94">
        <f>'01 - Stavební úpravy'!J33</f>
        <v>0</v>
      </c>
      <c r="AW55" s="94">
        <f>'01 - Stavební úpravy'!J34</f>
        <v>0</v>
      </c>
      <c r="AX55" s="94">
        <f>'01 - Stavební úpravy'!J35</f>
        <v>0</v>
      </c>
      <c r="AY55" s="94">
        <f>'01 - Stavební úpravy'!J36</f>
        <v>0</v>
      </c>
      <c r="AZ55" s="94">
        <f>'01 - Stavební úpravy'!F33</f>
        <v>0</v>
      </c>
      <c r="BA55" s="94">
        <f>'01 - Stavební úpravy'!F34</f>
        <v>0</v>
      </c>
      <c r="BB55" s="94">
        <f>'01 - Stavební úpravy'!F35</f>
        <v>0</v>
      </c>
      <c r="BC55" s="94">
        <f>'01 - Stavební úpravy'!F36</f>
        <v>0</v>
      </c>
      <c r="BD55" s="96">
        <f>'01 - Stavební úpravy'!F37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4.4" customHeight="1">
      <c r="A56" s="87" t="s">
        <v>76</v>
      </c>
      <c r="B56" s="88"/>
      <c r="C56" s="89"/>
      <c r="D56" s="361" t="s">
        <v>83</v>
      </c>
      <c r="E56" s="361"/>
      <c r="F56" s="361"/>
      <c r="G56" s="361"/>
      <c r="H56" s="361"/>
      <c r="I56" s="90"/>
      <c r="J56" s="361" t="s">
        <v>83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'VRN - VRN'!J30</f>
        <v>0</v>
      </c>
      <c r="AH56" s="360"/>
      <c r="AI56" s="360"/>
      <c r="AJ56" s="360"/>
      <c r="AK56" s="360"/>
      <c r="AL56" s="360"/>
      <c r="AM56" s="360"/>
      <c r="AN56" s="359">
        <f>SUM(AG56,AT56)</f>
        <v>0</v>
      </c>
      <c r="AO56" s="360"/>
      <c r="AP56" s="360"/>
      <c r="AQ56" s="91" t="s">
        <v>79</v>
      </c>
      <c r="AR56" s="92"/>
      <c r="AS56" s="98">
        <v>0</v>
      </c>
      <c r="AT56" s="99">
        <f>ROUND(SUM(AV56:AW56),2)</f>
        <v>0</v>
      </c>
      <c r="AU56" s="100">
        <f>'VRN - VRN'!P85</f>
        <v>0</v>
      </c>
      <c r="AV56" s="99">
        <f>'VRN - VRN'!J33</f>
        <v>0</v>
      </c>
      <c r="AW56" s="99">
        <f>'VRN - VRN'!J34</f>
        <v>0</v>
      </c>
      <c r="AX56" s="99">
        <f>'VRN - VRN'!J35</f>
        <v>0</v>
      </c>
      <c r="AY56" s="99">
        <f>'VRN - VRN'!J36</f>
        <v>0</v>
      </c>
      <c r="AZ56" s="99">
        <f>'VRN - VRN'!F33</f>
        <v>0</v>
      </c>
      <c r="BA56" s="99">
        <f>'VRN - VRN'!F34</f>
        <v>0</v>
      </c>
      <c r="BB56" s="99">
        <f>'VRN - VRN'!F35</f>
        <v>0</v>
      </c>
      <c r="BC56" s="99">
        <f>'VRN - VRN'!F36</f>
        <v>0</v>
      </c>
      <c r="BD56" s="101">
        <f>'VRN - VRN'!F37</f>
        <v>0</v>
      </c>
      <c r="BT56" s="97" t="s">
        <v>80</v>
      </c>
      <c r="BV56" s="97" t="s">
        <v>74</v>
      </c>
      <c r="BW56" s="97" t="s">
        <v>84</v>
      </c>
      <c r="BX56" s="97" t="s">
        <v>5</v>
      </c>
      <c r="CL56" s="97" t="s">
        <v>19</v>
      </c>
      <c r="CM56" s="97" t="s">
        <v>82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1Q5BaKUaPkfflI5wYAN0P1wRtYKp8Xpjasfp9zopiqYcJv38ucV5LkrK+CGTK3mHHtcbkcZmCx4YaXqoTZ8f4A==" saltValue="Cupua7lPYZFfKtfVh7hI+yvZhIIvVt6rNzUK0wvbSucPRvjphYe3JVNOGyDNkyyyIk4jqMVXOu/wlk7mBBK0c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úpravy'!C2" display="/"/>
    <hyperlink ref="A56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81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" customHeight="1">
      <c r="B4" s="21"/>
      <c r="D4" s="104" t="s">
        <v>85</v>
      </c>
      <c r="L4" s="21"/>
      <c r="M4" s="105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" customHeight="1">
      <c r="B7" s="21"/>
      <c r="E7" s="365" t="str">
        <f>'Rekapitulace stavby'!K6</f>
        <v>ZŠ Havlíčkova - zateplení a oprava obvodových stěn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86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67" t="s">
        <v>87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23. 1. 2022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88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89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90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7" t="s">
        <v>42</v>
      </c>
      <c r="E33" s="106" t="s">
        <v>43</v>
      </c>
      <c r="F33" s="118">
        <f>ROUND((SUM(BE96:BE533)),2)</f>
        <v>0</v>
      </c>
      <c r="G33" s="35"/>
      <c r="H33" s="35"/>
      <c r="I33" s="119">
        <v>0.21</v>
      </c>
      <c r="J33" s="118">
        <f>ROUND(((SUM(BE96:BE533))*I33),2)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6" t="s">
        <v>44</v>
      </c>
      <c r="F34" s="118">
        <f>ROUND((SUM(BF96:BF533)),2)</f>
        <v>0</v>
      </c>
      <c r="G34" s="35"/>
      <c r="H34" s="35"/>
      <c r="I34" s="119">
        <v>0.15</v>
      </c>
      <c r="J34" s="118">
        <f>ROUND(((SUM(BF96:BF533))*I34),2)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45</v>
      </c>
      <c r="F35" s="118">
        <f>ROUND((SUM(BG96:BG533)),2)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46</v>
      </c>
      <c r="F36" s="118">
        <f>ROUND((SUM(BH96:BH533)),2)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47</v>
      </c>
      <c r="F37" s="118">
        <f>ROUND((SUM(BI96:BI533)),2)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" customHeight="1">
      <c r="A48" s="35"/>
      <c r="B48" s="36"/>
      <c r="C48" s="37"/>
      <c r="D48" s="37"/>
      <c r="E48" s="372" t="str">
        <f>E7</f>
        <v>ZŠ Havlíčkova - zateplení a oprava obvodových stěn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44" t="str">
        <f>E9</f>
        <v>01 - Stavební úpravy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Český Těšín</v>
      </c>
      <c r="G52" s="37"/>
      <c r="H52" s="37"/>
      <c r="I52" s="30" t="s">
        <v>23</v>
      </c>
      <c r="J52" s="60" t="str">
        <f>IF(J12="","",J12)</f>
        <v>23. 1. 2022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" customHeight="1">
      <c r="A54" s="35"/>
      <c r="B54" s="36"/>
      <c r="C54" s="30" t="s">
        <v>25</v>
      </c>
      <c r="D54" s="37"/>
      <c r="E54" s="37"/>
      <c r="F54" s="28" t="str">
        <f>E15</f>
        <v>Město Český Těšín</v>
      </c>
      <c r="G54" s="37"/>
      <c r="H54" s="37"/>
      <c r="I54" s="30" t="s">
        <v>31</v>
      </c>
      <c r="J54" s="33" t="str">
        <f>E21</f>
        <v>BENUTA PRO s.r.o., Orlová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T. Pacola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92</v>
      </c>
      <c r="D57" s="132"/>
      <c r="E57" s="132"/>
      <c r="F57" s="132"/>
      <c r="G57" s="132"/>
      <c r="H57" s="132"/>
      <c r="I57" s="132"/>
      <c r="J57" s="133" t="s">
        <v>93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2:12" s="9" customFormat="1" ht="24.9" customHeight="1">
      <c r="B60" s="135"/>
      <c r="C60" s="136"/>
      <c r="D60" s="137" t="s">
        <v>95</v>
      </c>
      <c r="E60" s="138"/>
      <c r="F60" s="138"/>
      <c r="G60" s="138"/>
      <c r="H60" s="138"/>
      <c r="I60" s="138"/>
      <c r="J60" s="139">
        <f>J97</f>
        <v>0</v>
      </c>
      <c r="K60" s="136"/>
      <c r="L60" s="140"/>
    </row>
    <row r="61" spans="2:12" s="10" customFormat="1" ht="19.95" customHeight="1">
      <c r="B61" s="141"/>
      <c r="C61" s="142"/>
      <c r="D61" s="143" t="s">
        <v>96</v>
      </c>
      <c r="E61" s="144"/>
      <c r="F61" s="144"/>
      <c r="G61" s="144"/>
      <c r="H61" s="144"/>
      <c r="I61" s="144"/>
      <c r="J61" s="145">
        <f>J98</f>
        <v>0</v>
      </c>
      <c r="K61" s="142"/>
      <c r="L61" s="146"/>
    </row>
    <row r="62" spans="2:12" s="10" customFormat="1" ht="19.95" customHeight="1">
      <c r="B62" s="141"/>
      <c r="C62" s="142"/>
      <c r="D62" s="143" t="s">
        <v>97</v>
      </c>
      <c r="E62" s="144"/>
      <c r="F62" s="144"/>
      <c r="G62" s="144"/>
      <c r="H62" s="144"/>
      <c r="I62" s="144"/>
      <c r="J62" s="145">
        <f>J236</f>
        <v>0</v>
      </c>
      <c r="K62" s="142"/>
      <c r="L62" s="146"/>
    </row>
    <row r="63" spans="2:12" s="10" customFormat="1" ht="19.95" customHeight="1">
      <c r="B63" s="141"/>
      <c r="C63" s="142"/>
      <c r="D63" s="143" t="s">
        <v>98</v>
      </c>
      <c r="E63" s="144"/>
      <c r="F63" s="144"/>
      <c r="G63" s="144"/>
      <c r="H63" s="144"/>
      <c r="I63" s="144"/>
      <c r="J63" s="145">
        <f>J320</f>
        <v>0</v>
      </c>
      <c r="K63" s="142"/>
      <c r="L63" s="146"/>
    </row>
    <row r="64" spans="2:12" s="10" customFormat="1" ht="19.95" customHeight="1">
      <c r="B64" s="141"/>
      <c r="C64" s="142"/>
      <c r="D64" s="143" t="s">
        <v>99</v>
      </c>
      <c r="E64" s="144"/>
      <c r="F64" s="144"/>
      <c r="G64" s="144"/>
      <c r="H64" s="144"/>
      <c r="I64" s="144"/>
      <c r="J64" s="145">
        <f>J331</f>
        <v>0</v>
      </c>
      <c r="K64" s="142"/>
      <c r="L64" s="146"/>
    </row>
    <row r="65" spans="2:12" s="9" customFormat="1" ht="24.9" customHeight="1">
      <c r="B65" s="135"/>
      <c r="C65" s="136"/>
      <c r="D65" s="137" t="s">
        <v>100</v>
      </c>
      <c r="E65" s="138"/>
      <c r="F65" s="138"/>
      <c r="G65" s="138"/>
      <c r="H65" s="138"/>
      <c r="I65" s="138"/>
      <c r="J65" s="139">
        <f>J334</f>
        <v>0</v>
      </c>
      <c r="K65" s="136"/>
      <c r="L65" s="140"/>
    </row>
    <row r="66" spans="2:12" s="10" customFormat="1" ht="19.95" customHeight="1">
      <c r="B66" s="141"/>
      <c r="C66" s="142"/>
      <c r="D66" s="143" t="s">
        <v>101</v>
      </c>
      <c r="E66" s="144"/>
      <c r="F66" s="144"/>
      <c r="G66" s="144"/>
      <c r="H66" s="144"/>
      <c r="I66" s="144"/>
      <c r="J66" s="145">
        <f>J335</f>
        <v>0</v>
      </c>
      <c r="K66" s="142"/>
      <c r="L66" s="146"/>
    </row>
    <row r="67" spans="2:12" s="10" customFormat="1" ht="19.95" customHeight="1">
      <c r="B67" s="141"/>
      <c r="C67" s="142"/>
      <c r="D67" s="143" t="s">
        <v>102</v>
      </c>
      <c r="E67" s="144"/>
      <c r="F67" s="144"/>
      <c r="G67" s="144"/>
      <c r="H67" s="144"/>
      <c r="I67" s="144"/>
      <c r="J67" s="145">
        <f>J358</f>
        <v>0</v>
      </c>
      <c r="K67" s="142"/>
      <c r="L67" s="146"/>
    </row>
    <row r="68" spans="2:12" s="10" customFormat="1" ht="19.95" customHeight="1">
      <c r="B68" s="141"/>
      <c r="C68" s="142"/>
      <c r="D68" s="143" t="s">
        <v>103</v>
      </c>
      <c r="E68" s="144"/>
      <c r="F68" s="144"/>
      <c r="G68" s="144"/>
      <c r="H68" s="144"/>
      <c r="I68" s="144"/>
      <c r="J68" s="145">
        <f>J361</f>
        <v>0</v>
      </c>
      <c r="K68" s="142"/>
      <c r="L68" s="146"/>
    </row>
    <row r="69" spans="2:12" s="10" customFormat="1" ht="19.95" customHeight="1">
      <c r="B69" s="141"/>
      <c r="C69" s="142"/>
      <c r="D69" s="143" t="s">
        <v>104</v>
      </c>
      <c r="E69" s="144"/>
      <c r="F69" s="144"/>
      <c r="G69" s="144"/>
      <c r="H69" s="144"/>
      <c r="I69" s="144"/>
      <c r="J69" s="145">
        <f>J367</f>
        <v>0</v>
      </c>
      <c r="K69" s="142"/>
      <c r="L69" s="146"/>
    </row>
    <row r="70" spans="2:12" s="10" customFormat="1" ht="19.95" customHeight="1">
      <c r="B70" s="141"/>
      <c r="C70" s="142"/>
      <c r="D70" s="143" t="s">
        <v>105</v>
      </c>
      <c r="E70" s="144"/>
      <c r="F70" s="144"/>
      <c r="G70" s="144"/>
      <c r="H70" s="144"/>
      <c r="I70" s="144"/>
      <c r="J70" s="145">
        <f>J404</f>
        <v>0</v>
      </c>
      <c r="K70" s="142"/>
      <c r="L70" s="146"/>
    </row>
    <row r="71" spans="2:12" s="10" customFormat="1" ht="19.95" customHeight="1">
      <c r="B71" s="141"/>
      <c r="C71" s="142"/>
      <c r="D71" s="143" t="s">
        <v>106</v>
      </c>
      <c r="E71" s="144"/>
      <c r="F71" s="144"/>
      <c r="G71" s="144"/>
      <c r="H71" s="144"/>
      <c r="I71" s="144"/>
      <c r="J71" s="145">
        <f>J456</f>
        <v>0</v>
      </c>
      <c r="K71" s="142"/>
      <c r="L71" s="146"/>
    </row>
    <row r="72" spans="2:12" s="10" customFormat="1" ht="19.95" customHeight="1">
      <c r="B72" s="141"/>
      <c r="C72" s="142"/>
      <c r="D72" s="143" t="s">
        <v>107</v>
      </c>
      <c r="E72" s="144"/>
      <c r="F72" s="144"/>
      <c r="G72" s="144"/>
      <c r="H72" s="144"/>
      <c r="I72" s="144"/>
      <c r="J72" s="145">
        <f>J482</f>
        <v>0</v>
      </c>
      <c r="K72" s="142"/>
      <c r="L72" s="146"/>
    </row>
    <row r="73" spans="2:12" s="10" customFormat="1" ht="19.95" customHeight="1">
      <c r="B73" s="141"/>
      <c r="C73" s="142"/>
      <c r="D73" s="143" t="s">
        <v>108</v>
      </c>
      <c r="E73" s="144"/>
      <c r="F73" s="144"/>
      <c r="G73" s="144"/>
      <c r="H73" s="144"/>
      <c r="I73" s="144"/>
      <c r="J73" s="145">
        <f>J500</f>
        <v>0</v>
      </c>
      <c r="K73" s="142"/>
      <c r="L73" s="146"/>
    </row>
    <row r="74" spans="2:12" s="10" customFormat="1" ht="19.95" customHeight="1">
      <c r="B74" s="141"/>
      <c r="C74" s="142"/>
      <c r="D74" s="143" t="s">
        <v>109</v>
      </c>
      <c r="E74" s="144"/>
      <c r="F74" s="144"/>
      <c r="G74" s="144"/>
      <c r="H74" s="144"/>
      <c r="I74" s="144"/>
      <c r="J74" s="145">
        <f>J506</f>
        <v>0</v>
      </c>
      <c r="K74" s="142"/>
      <c r="L74" s="146"/>
    </row>
    <row r="75" spans="2:12" s="10" customFormat="1" ht="19.95" customHeight="1">
      <c r="B75" s="141"/>
      <c r="C75" s="142"/>
      <c r="D75" s="143" t="s">
        <v>110</v>
      </c>
      <c r="E75" s="144"/>
      <c r="F75" s="144"/>
      <c r="G75" s="144"/>
      <c r="H75" s="144"/>
      <c r="I75" s="144"/>
      <c r="J75" s="145">
        <f>J528</f>
        <v>0</v>
      </c>
      <c r="K75" s="142"/>
      <c r="L75" s="146"/>
    </row>
    <row r="76" spans="2:12" s="9" customFormat="1" ht="24.9" customHeight="1">
      <c r="B76" s="135"/>
      <c r="C76" s="136"/>
      <c r="D76" s="137" t="s">
        <v>111</v>
      </c>
      <c r="E76" s="138"/>
      <c r="F76" s="138"/>
      <c r="G76" s="138"/>
      <c r="H76" s="138"/>
      <c r="I76" s="138"/>
      <c r="J76" s="139">
        <f>J531</f>
        <v>0</v>
      </c>
      <c r="K76" s="136"/>
      <c r="L76" s="140"/>
    </row>
    <row r="77" spans="1:31" s="2" customFormat="1" ht="21.7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" customHeight="1">
      <c r="A82" s="35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" customHeight="1">
      <c r="A83" s="35"/>
      <c r="B83" s="36"/>
      <c r="C83" s="24" t="s">
        <v>112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16</v>
      </c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4.4" customHeight="1">
      <c r="A86" s="35"/>
      <c r="B86" s="36"/>
      <c r="C86" s="37"/>
      <c r="D86" s="37"/>
      <c r="E86" s="372" t="str">
        <f>E7</f>
        <v>ZŠ Havlíčkova - zateplení a oprava obvodových stěn</v>
      </c>
      <c r="F86" s="373"/>
      <c r="G86" s="373"/>
      <c r="H86" s="373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86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6" customHeight="1">
      <c r="A88" s="35"/>
      <c r="B88" s="36"/>
      <c r="C88" s="37"/>
      <c r="D88" s="37"/>
      <c r="E88" s="344" t="str">
        <f>E9</f>
        <v>01 - Stavební úpravy</v>
      </c>
      <c r="F88" s="374"/>
      <c r="G88" s="374"/>
      <c r="H88" s="374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21</v>
      </c>
      <c r="D90" s="37"/>
      <c r="E90" s="37"/>
      <c r="F90" s="28" t="str">
        <f>F12</f>
        <v>Český Těšín</v>
      </c>
      <c r="G90" s="37"/>
      <c r="H90" s="37"/>
      <c r="I90" s="30" t="s">
        <v>23</v>
      </c>
      <c r="J90" s="60" t="str">
        <f>IF(J12="","",J12)</f>
        <v>23. 1. 2022</v>
      </c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6.4" customHeight="1">
      <c r="A92" s="35"/>
      <c r="B92" s="36"/>
      <c r="C92" s="30" t="s">
        <v>25</v>
      </c>
      <c r="D92" s="37"/>
      <c r="E92" s="37"/>
      <c r="F92" s="28" t="str">
        <f>E15</f>
        <v>Město Český Těšín</v>
      </c>
      <c r="G92" s="37"/>
      <c r="H92" s="37"/>
      <c r="I92" s="30" t="s">
        <v>31</v>
      </c>
      <c r="J92" s="33" t="str">
        <f>E21</f>
        <v>BENUTA PRO s.r.o., Orlová</v>
      </c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6" customHeight="1">
      <c r="A93" s="35"/>
      <c r="B93" s="36"/>
      <c r="C93" s="30" t="s">
        <v>29</v>
      </c>
      <c r="D93" s="37"/>
      <c r="E93" s="37"/>
      <c r="F93" s="28" t="str">
        <f>IF(E18="","",E18)</f>
        <v>Vyplň údaj</v>
      </c>
      <c r="G93" s="37"/>
      <c r="H93" s="37"/>
      <c r="I93" s="30" t="s">
        <v>34</v>
      </c>
      <c r="J93" s="33" t="str">
        <f>E24</f>
        <v>Ing. T. Pacola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47"/>
      <c r="B95" s="148"/>
      <c r="C95" s="149" t="s">
        <v>113</v>
      </c>
      <c r="D95" s="150" t="s">
        <v>57</v>
      </c>
      <c r="E95" s="150" t="s">
        <v>53</v>
      </c>
      <c r="F95" s="150" t="s">
        <v>54</v>
      </c>
      <c r="G95" s="150" t="s">
        <v>114</v>
      </c>
      <c r="H95" s="150" t="s">
        <v>115</v>
      </c>
      <c r="I95" s="150" t="s">
        <v>116</v>
      </c>
      <c r="J95" s="150" t="s">
        <v>93</v>
      </c>
      <c r="K95" s="151" t="s">
        <v>117</v>
      </c>
      <c r="L95" s="152"/>
      <c r="M95" s="69" t="s">
        <v>19</v>
      </c>
      <c r="N95" s="70" t="s">
        <v>42</v>
      </c>
      <c r="O95" s="70" t="s">
        <v>118</v>
      </c>
      <c r="P95" s="70" t="s">
        <v>119</v>
      </c>
      <c r="Q95" s="70" t="s">
        <v>120</v>
      </c>
      <c r="R95" s="70" t="s">
        <v>121</v>
      </c>
      <c r="S95" s="70" t="s">
        <v>122</v>
      </c>
      <c r="T95" s="71" t="s">
        <v>123</v>
      </c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63" s="2" customFormat="1" ht="22.8" customHeight="1">
      <c r="A96" s="35"/>
      <c r="B96" s="36"/>
      <c r="C96" s="76" t="s">
        <v>124</v>
      </c>
      <c r="D96" s="37"/>
      <c r="E96" s="37"/>
      <c r="F96" s="37"/>
      <c r="G96" s="37"/>
      <c r="H96" s="37"/>
      <c r="I96" s="37"/>
      <c r="J96" s="153">
        <f>BK96</f>
        <v>0</v>
      </c>
      <c r="K96" s="37"/>
      <c r="L96" s="40"/>
      <c r="M96" s="72"/>
      <c r="N96" s="154"/>
      <c r="O96" s="73"/>
      <c r="P96" s="155">
        <f>P97+P334+P531</f>
        <v>0</v>
      </c>
      <c r="Q96" s="73"/>
      <c r="R96" s="155">
        <f>R97+R334+R531</f>
        <v>77.27106081</v>
      </c>
      <c r="S96" s="73"/>
      <c r="T96" s="156">
        <f>T97+T334+T531</f>
        <v>63.4674008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71</v>
      </c>
      <c r="AU96" s="18" t="s">
        <v>94</v>
      </c>
      <c r="BK96" s="157">
        <f>BK97+BK334+BK531</f>
        <v>0</v>
      </c>
    </row>
    <row r="97" spans="2:63" s="12" customFormat="1" ht="25.95" customHeight="1">
      <c r="B97" s="158"/>
      <c r="C97" s="159"/>
      <c r="D97" s="160" t="s">
        <v>71</v>
      </c>
      <c r="E97" s="161" t="s">
        <v>125</v>
      </c>
      <c r="F97" s="161" t="s">
        <v>126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P98+P236+P320+P331</f>
        <v>0</v>
      </c>
      <c r="Q97" s="166"/>
      <c r="R97" s="167">
        <f>R98+R236+R320+R331</f>
        <v>72.32115594</v>
      </c>
      <c r="S97" s="166"/>
      <c r="T97" s="168">
        <f>T98+T236+T320+T331</f>
        <v>59.193566</v>
      </c>
      <c r="AR97" s="169" t="s">
        <v>80</v>
      </c>
      <c r="AT97" s="170" t="s">
        <v>71</v>
      </c>
      <c r="AU97" s="170" t="s">
        <v>72</v>
      </c>
      <c r="AY97" s="169" t="s">
        <v>127</v>
      </c>
      <c r="BK97" s="171">
        <f>BK98+BK236+BK320+BK331</f>
        <v>0</v>
      </c>
    </row>
    <row r="98" spans="2:63" s="12" customFormat="1" ht="22.8" customHeight="1">
      <c r="B98" s="158"/>
      <c r="C98" s="159"/>
      <c r="D98" s="160" t="s">
        <v>71</v>
      </c>
      <c r="E98" s="172" t="s">
        <v>128</v>
      </c>
      <c r="F98" s="172" t="s">
        <v>129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SUM(P99:P235)</f>
        <v>0</v>
      </c>
      <c r="Q98" s="166"/>
      <c r="R98" s="167">
        <f>SUM(R99:R235)</f>
        <v>67.55660044</v>
      </c>
      <c r="S98" s="166"/>
      <c r="T98" s="168">
        <f>SUM(T99:T235)</f>
        <v>0</v>
      </c>
      <c r="AR98" s="169" t="s">
        <v>80</v>
      </c>
      <c r="AT98" s="170" t="s">
        <v>71</v>
      </c>
      <c r="AU98" s="170" t="s">
        <v>80</v>
      </c>
      <c r="AY98" s="169" t="s">
        <v>127</v>
      </c>
      <c r="BK98" s="171">
        <f>SUM(BK99:BK235)</f>
        <v>0</v>
      </c>
    </row>
    <row r="99" spans="1:65" s="2" customFormat="1" ht="14.4" customHeight="1">
      <c r="A99" s="35"/>
      <c r="B99" s="36"/>
      <c r="C99" s="174" t="s">
        <v>80</v>
      </c>
      <c r="D99" s="174" t="s">
        <v>130</v>
      </c>
      <c r="E99" s="175" t="s">
        <v>131</v>
      </c>
      <c r="F99" s="176" t="s">
        <v>132</v>
      </c>
      <c r="G99" s="177" t="s">
        <v>133</v>
      </c>
      <c r="H99" s="178">
        <v>97.62</v>
      </c>
      <c r="I99" s="179"/>
      <c r="J99" s="180">
        <f>ROUND(I99*H99,2)</f>
        <v>0</v>
      </c>
      <c r="K99" s="176" t="s">
        <v>134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0.01676</v>
      </c>
      <c r="R99" s="183">
        <f>Q99*H99</f>
        <v>1.6361112000000002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135</v>
      </c>
      <c r="AT99" s="185" t="s">
        <v>130</v>
      </c>
      <c r="AU99" s="185" t="s">
        <v>82</v>
      </c>
      <c r="AY99" s="18" t="s">
        <v>127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135</v>
      </c>
      <c r="BM99" s="185" t="s">
        <v>136</v>
      </c>
    </row>
    <row r="100" spans="1:47" s="2" customFormat="1" ht="10.2">
      <c r="A100" s="35"/>
      <c r="B100" s="36"/>
      <c r="C100" s="37"/>
      <c r="D100" s="187" t="s">
        <v>137</v>
      </c>
      <c r="E100" s="37"/>
      <c r="F100" s="188" t="s">
        <v>138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137</v>
      </c>
      <c r="AU100" s="18" t="s">
        <v>82</v>
      </c>
    </row>
    <row r="101" spans="2:51" s="13" customFormat="1" ht="10.2">
      <c r="B101" s="192"/>
      <c r="C101" s="193"/>
      <c r="D101" s="194" t="s">
        <v>139</v>
      </c>
      <c r="E101" s="195" t="s">
        <v>19</v>
      </c>
      <c r="F101" s="196" t="s">
        <v>140</v>
      </c>
      <c r="G101" s="193"/>
      <c r="H101" s="197">
        <v>97.62</v>
      </c>
      <c r="I101" s="198"/>
      <c r="J101" s="193"/>
      <c r="K101" s="193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139</v>
      </c>
      <c r="AU101" s="203" t="s">
        <v>82</v>
      </c>
      <c r="AV101" s="13" t="s">
        <v>82</v>
      </c>
      <c r="AW101" s="13" t="s">
        <v>33</v>
      </c>
      <c r="AX101" s="13" t="s">
        <v>80</v>
      </c>
      <c r="AY101" s="203" t="s">
        <v>127</v>
      </c>
    </row>
    <row r="102" spans="1:65" s="2" customFormat="1" ht="14.4" customHeight="1">
      <c r="A102" s="35"/>
      <c r="B102" s="36"/>
      <c r="C102" s="174" t="s">
        <v>82</v>
      </c>
      <c r="D102" s="174" t="s">
        <v>130</v>
      </c>
      <c r="E102" s="175" t="s">
        <v>141</v>
      </c>
      <c r="F102" s="176" t="s">
        <v>142</v>
      </c>
      <c r="G102" s="177" t="s">
        <v>133</v>
      </c>
      <c r="H102" s="178">
        <v>1809.238</v>
      </c>
      <c r="I102" s="179"/>
      <c r="J102" s="180">
        <f>ROUND(I102*H102,2)</f>
        <v>0</v>
      </c>
      <c r="K102" s="176" t="s">
        <v>134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0.00026</v>
      </c>
      <c r="R102" s="183">
        <f>Q102*H102</f>
        <v>0.47040188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135</v>
      </c>
      <c r="AT102" s="185" t="s">
        <v>130</v>
      </c>
      <c r="AU102" s="185" t="s">
        <v>82</v>
      </c>
      <c r="AY102" s="18" t="s">
        <v>127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135</v>
      </c>
      <c r="BM102" s="185" t="s">
        <v>143</v>
      </c>
    </row>
    <row r="103" spans="1:47" s="2" customFormat="1" ht="10.2">
      <c r="A103" s="35"/>
      <c r="B103" s="36"/>
      <c r="C103" s="37"/>
      <c r="D103" s="187" t="s">
        <v>137</v>
      </c>
      <c r="E103" s="37"/>
      <c r="F103" s="188" t="s">
        <v>144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137</v>
      </c>
      <c r="AU103" s="18" t="s">
        <v>82</v>
      </c>
    </row>
    <row r="104" spans="2:51" s="14" customFormat="1" ht="10.2">
      <c r="B104" s="204"/>
      <c r="C104" s="205"/>
      <c r="D104" s="194" t="s">
        <v>139</v>
      </c>
      <c r="E104" s="206" t="s">
        <v>19</v>
      </c>
      <c r="F104" s="207" t="s">
        <v>145</v>
      </c>
      <c r="G104" s="205"/>
      <c r="H104" s="206" t="s">
        <v>19</v>
      </c>
      <c r="I104" s="208"/>
      <c r="J104" s="205"/>
      <c r="K104" s="205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139</v>
      </c>
      <c r="AU104" s="213" t="s">
        <v>82</v>
      </c>
      <c r="AV104" s="14" t="s">
        <v>80</v>
      </c>
      <c r="AW104" s="14" t="s">
        <v>33</v>
      </c>
      <c r="AX104" s="14" t="s">
        <v>72</v>
      </c>
      <c r="AY104" s="213" t="s">
        <v>127</v>
      </c>
    </row>
    <row r="105" spans="2:51" s="13" customFormat="1" ht="10.2">
      <c r="B105" s="192"/>
      <c r="C105" s="193"/>
      <c r="D105" s="194" t="s">
        <v>139</v>
      </c>
      <c r="E105" s="195" t="s">
        <v>19</v>
      </c>
      <c r="F105" s="196" t="s">
        <v>146</v>
      </c>
      <c r="G105" s="193"/>
      <c r="H105" s="197">
        <v>1210.06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139</v>
      </c>
      <c r="AU105" s="203" t="s">
        <v>82</v>
      </c>
      <c r="AV105" s="13" t="s">
        <v>82</v>
      </c>
      <c r="AW105" s="13" t="s">
        <v>33</v>
      </c>
      <c r="AX105" s="13" t="s">
        <v>72</v>
      </c>
      <c r="AY105" s="203" t="s">
        <v>127</v>
      </c>
    </row>
    <row r="106" spans="2:51" s="14" customFormat="1" ht="10.2">
      <c r="B106" s="204"/>
      <c r="C106" s="205"/>
      <c r="D106" s="194" t="s">
        <v>139</v>
      </c>
      <c r="E106" s="206" t="s">
        <v>19</v>
      </c>
      <c r="F106" s="207" t="s">
        <v>147</v>
      </c>
      <c r="G106" s="205"/>
      <c r="H106" s="206" t="s">
        <v>19</v>
      </c>
      <c r="I106" s="208"/>
      <c r="J106" s="205"/>
      <c r="K106" s="205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139</v>
      </c>
      <c r="AU106" s="213" t="s">
        <v>82</v>
      </c>
      <c r="AV106" s="14" t="s">
        <v>80</v>
      </c>
      <c r="AW106" s="14" t="s">
        <v>33</v>
      </c>
      <c r="AX106" s="14" t="s">
        <v>72</v>
      </c>
      <c r="AY106" s="213" t="s">
        <v>127</v>
      </c>
    </row>
    <row r="107" spans="2:51" s="13" customFormat="1" ht="10.2">
      <c r="B107" s="192"/>
      <c r="C107" s="193"/>
      <c r="D107" s="194" t="s">
        <v>139</v>
      </c>
      <c r="E107" s="195" t="s">
        <v>19</v>
      </c>
      <c r="F107" s="196" t="s">
        <v>148</v>
      </c>
      <c r="G107" s="193"/>
      <c r="H107" s="197">
        <v>599.178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139</v>
      </c>
      <c r="AU107" s="203" t="s">
        <v>82</v>
      </c>
      <c r="AV107" s="13" t="s">
        <v>82</v>
      </c>
      <c r="AW107" s="13" t="s">
        <v>33</v>
      </c>
      <c r="AX107" s="13" t="s">
        <v>72</v>
      </c>
      <c r="AY107" s="203" t="s">
        <v>127</v>
      </c>
    </row>
    <row r="108" spans="2:51" s="15" customFormat="1" ht="10.2">
      <c r="B108" s="214"/>
      <c r="C108" s="215"/>
      <c r="D108" s="194" t="s">
        <v>139</v>
      </c>
      <c r="E108" s="216" t="s">
        <v>19</v>
      </c>
      <c r="F108" s="217" t="s">
        <v>149</v>
      </c>
      <c r="G108" s="215"/>
      <c r="H108" s="218">
        <v>1809.238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139</v>
      </c>
      <c r="AU108" s="224" t="s">
        <v>82</v>
      </c>
      <c r="AV108" s="15" t="s">
        <v>135</v>
      </c>
      <c r="AW108" s="15" t="s">
        <v>33</v>
      </c>
      <c r="AX108" s="15" t="s">
        <v>80</v>
      </c>
      <c r="AY108" s="224" t="s">
        <v>127</v>
      </c>
    </row>
    <row r="109" spans="1:65" s="2" customFormat="1" ht="14.4" customHeight="1">
      <c r="A109" s="35"/>
      <c r="B109" s="36"/>
      <c r="C109" s="174" t="s">
        <v>150</v>
      </c>
      <c r="D109" s="174" t="s">
        <v>130</v>
      </c>
      <c r="E109" s="175" t="s">
        <v>151</v>
      </c>
      <c r="F109" s="176" t="s">
        <v>152</v>
      </c>
      <c r="G109" s="177" t="s">
        <v>133</v>
      </c>
      <c r="H109" s="178">
        <v>271</v>
      </c>
      <c r="I109" s="179"/>
      <c r="J109" s="180">
        <f>ROUND(I109*H109,2)</f>
        <v>0</v>
      </c>
      <c r="K109" s="176" t="s">
        <v>134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0.009</v>
      </c>
      <c r="R109" s="183">
        <f>Q109*H109</f>
        <v>2.4389999999999996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135</v>
      </c>
      <c r="AT109" s="185" t="s">
        <v>130</v>
      </c>
      <c r="AU109" s="185" t="s">
        <v>82</v>
      </c>
      <c r="AY109" s="18" t="s">
        <v>127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135</v>
      </c>
      <c r="BM109" s="185" t="s">
        <v>153</v>
      </c>
    </row>
    <row r="110" spans="1:47" s="2" customFormat="1" ht="10.2">
      <c r="A110" s="35"/>
      <c r="B110" s="36"/>
      <c r="C110" s="37"/>
      <c r="D110" s="187" t="s">
        <v>137</v>
      </c>
      <c r="E110" s="37"/>
      <c r="F110" s="188" t="s">
        <v>154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137</v>
      </c>
      <c r="AU110" s="18" t="s">
        <v>82</v>
      </c>
    </row>
    <row r="111" spans="1:65" s="2" customFormat="1" ht="14.4" customHeight="1">
      <c r="A111" s="35"/>
      <c r="B111" s="36"/>
      <c r="C111" s="174" t="s">
        <v>135</v>
      </c>
      <c r="D111" s="174" t="s">
        <v>130</v>
      </c>
      <c r="E111" s="175" t="s">
        <v>155</v>
      </c>
      <c r="F111" s="176" t="s">
        <v>156</v>
      </c>
      <c r="G111" s="177" t="s">
        <v>133</v>
      </c>
      <c r="H111" s="178">
        <v>762.23</v>
      </c>
      <c r="I111" s="179"/>
      <c r="J111" s="180">
        <f>ROUND(I111*H111,2)</f>
        <v>0</v>
      </c>
      <c r="K111" s="176" t="s">
        <v>134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0.00546</v>
      </c>
      <c r="R111" s="183">
        <f>Q111*H111</f>
        <v>4.1617758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135</v>
      </c>
      <c r="AT111" s="185" t="s">
        <v>130</v>
      </c>
      <c r="AU111" s="185" t="s">
        <v>82</v>
      </c>
      <c r="AY111" s="18" t="s">
        <v>127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135</v>
      </c>
      <c r="BM111" s="185" t="s">
        <v>157</v>
      </c>
    </row>
    <row r="112" spans="1:47" s="2" customFormat="1" ht="10.2">
      <c r="A112" s="35"/>
      <c r="B112" s="36"/>
      <c r="C112" s="37"/>
      <c r="D112" s="187" t="s">
        <v>137</v>
      </c>
      <c r="E112" s="37"/>
      <c r="F112" s="188" t="s">
        <v>158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137</v>
      </c>
      <c r="AU112" s="18" t="s">
        <v>82</v>
      </c>
    </row>
    <row r="113" spans="1:65" s="2" customFormat="1" ht="22.2" customHeight="1">
      <c r="A113" s="35"/>
      <c r="B113" s="36"/>
      <c r="C113" s="174" t="s">
        <v>159</v>
      </c>
      <c r="D113" s="174" t="s">
        <v>130</v>
      </c>
      <c r="E113" s="175" t="s">
        <v>160</v>
      </c>
      <c r="F113" s="176" t="s">
        <v>161</v>
      </c>
      <c r="G113" s="177" t="s">
        <v>133</v>
      </c>
      <c r="H113" s="178">
        <v>1809.23</v>
      </c>
      <c r="I113" s="179"/>
      <c r="J113" s="180">
        <f>ROUND(I113*H113,2)</f>
        <v>0</v>
      </c>
      <c r="K113" s="176" t="s">
        <v>134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0.00028</v>
      </c>
      <c r="R113" s="183">
        <f>Q113*H113</f>
        <v>0.5065843999999999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135</v>
      </c>
      <c r="AT113" s="185" t="s">
        <v>130</v>
      </c>
      <c r="AU113" s="185" t="s">
        <v>82</v>
      </c>
      <c r="AY113" s="18" t="s">
        <v>127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135</v>
      </c>
      <c r="BM113" s="185" t="s">
        <v>162</v>
      </c>
    </row>
    <row r="114" spans="1:47" s="2" customFormat="1" ht="10.2">
      <c r="A114" s="35"/>
      <c r="B114" s="36"/>
      <c r="C114" s="37"/>
      <c r="D114" s="187" t="s">
        <v>137</v>
      </c>
      <c r="E114" s="37"/>
      <c r="F114" s="188" t="s">
        <v>163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137</v>
      </c>
      <c r="AU114" s="18" t="s">
        <v>82</v>
      </c>
    </row>
    <row r="115" spans="1:65" s="2" customFormat="1" ht="34.8" customHeight="1">
      <c r="A115" s="35"/>
      <c r="B115" s="36"/>
      <c r="C115" s="174" t="s">
        <v>128</v>
      </c>
      <c r="D115" s="174" t="s">
        <v>130</v>
      </c>
      <c r="E115" s="175" t="s">
        <v>164</v>
      </c>
      <c r="F115" s="176" t="s">
        <v>165</v>
      </c>
      <c r="G115" s="177" t="s">
        <v>133</v>
      </c>
      <c r="H115" s="178">
        <v>124.89</v>
      </c>
      <c r="I115" s="179"/>
      <c r="J115" s="180">
        <f>ROUND(I115*H115,2)</f>
        <v>0</v>
      </c>
      <c r="K115" s="176" t="s">
        <v>134</v>
      </c>
      <c r="L115" s="40"/>
      <c r="M115" s="181" t="s">
        <v>19</v>
      </c>
      <c r="N115" s="182" t="s">
        <v>43</v>
      </c>
      <c r="O115" s="65"/>
      <c r="P115" s="183">
        <f>O115*H115</f>
        <v>0</v>
      </c>
      <c r="Q115" s="183">
        <v>0.00852</v>
      </c>
      <c r="R115" s="183">
        <f>Q115*H115</f>
        <v>1.0640628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135</v>
      </c>
      <c r="AT115" s="185" t="s">
        <v>130</v>
      </c>
      <c r="AU115" s="185" t="s">
        <v>82</v>
      </c>
      <c r="AY115" s="18" t="s">
        <v>127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135</v>
      </c>
      <c r="BM115" s="185" t="s">
        <v>166</v>
      </c>
    </row>
    <row r="116" spans="1:47" s="2" customFormat="1" ht="10.2">
      <c r="A116" s="35"/>
      <c r="B116" s="36"/>
      <c r="C116" s="37"/>
      <c r="D116" s="187" t="s">
        <v>137</v>
      </c>
      <c r="E116" s="37"/>
      <c r="F116" s="188" t="s">
        <v>167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137</v>
      </c>
      <c r="AU116" s="18" t="s">
        <v>82</v>
      </c>
    </row>
    <row r="117" spans="1:47" s="2" customFormat="1" ht="76.8">
      <c r="A117" s="35"/>
      <c r="B117" s="36"/>
      <c r="C117" s="37"/>
      <c r="D117" s="194" t="s">
        <v>168</v>
      </c>
      <c r="E117" s="37"/>
      <c r="F117" s="225" t="s">
        <v>169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168</v>
      </c>
      <c r="AU117" s="18" t="s">
        <v>82</v>
      </c>
    </row>
    <row r="118" spans="1:65" s="2" customFormat="1" ht="14.4" customHeight="1">
      <c r="A118" s="35"/>
      <c r="B118" s="36"/>
      <c r="C118" s="226" t="s">
        <v>170</v>
      </c>
      <c r="D118" s="226" t="s">
        <v>171</v>
      </c>
      <c r="E118" s="227" t="s">
        <v>172</v>
      </c>
      <c r="F118" s="228" t="s">
        <v>173</v>
      </c>
      <c r="G118" s="229" t="s">
        <v>133</v>
      </c>
      <c r="H118" s="230">
        <v>84.9</v>
      </c>
      <c r="I118" s="231"/>
      <c r="J118" s="232">
        <f>ROUND(I118*H118,2)</f>
        <v>0</v>
      </c>
      <c r="K118" s="228" t="s">
        <v>19</v>
      </c>
      <c r="L118" s="233"/>
      <c r="M118" s="234" t="s">
        <v>19</v>
      </c>
      <c r="N118" s="235" t="s">
        <v>43</v>
      </c>
      <c r="O118" s="65"/>
      <c r="P118" s="183">
        <f>O118*H118</f>
        <v>0</v>
      </c>
      <c r="Q118" s="183">
        <v>0.0015</v>
      </c>
      <c r="R118" s="183">
        <f>Q118*H118</f>
        <v>0.12735000000000002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174</v>
      </c>
      <c r="AT118" s="185" t="s">
        <v>171</v>
      </c>
      <c r="AU118" s="185" t="s">
        <v>82</v>
      </c>
      <c r="AY118" s="18" t="s">
        <v>127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135</v>
      </c>
      <c r="BM118" s="185" t="s">
        <v>175</v>
      </c>
    </row>
    <row r="119" spans="2:51" s="13" customFormat="1" ht="10.2">
      <c r="B119" s="192"/>
      <c r="C119" s="193"/>
      <c r="D119" s="194" t="s">
        <v>139</v>
      </c>
      <c r="E119" s="195" t="s">
        <v>19</v>
      </c>
      <c r="F119" s="196" t="s">
        <v>176</v>
      </c>
      <c r="G119" s="193"/>
      <c r="H119" s="197">
        <v>41.441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139</v>
      </c>
      <c r="AU119" s="203" t="s">
        <v>82</v>
      </c>
      <c r="AV119" s="13" t="s">
        <v>82</v>
      </c>
      <c r="AW119" s="13" t="s">
        <v>33</v>
      </c>
      <c r="AX119" s="13" t="s">
        <v>72</v>
      </c>
      <c r="AY119" s="203" t="s">
        <v>127</v>
      </c>
    </row>
    <row r="120" spans="2:51" s="13" customFormat="1" ht="10.2">
      <c r="B120" s="192"/>
      <c r="C120" s="193"/>
      <c r="D120" s="194" t="s">
        <v>139</v>
      </c>
      <c r="E120" s="195" t="s">
        <v>19</v>
      </c>
      <c r="F120" s="196" t="s">
        <v>177</v>
      </c>
      <c r="G120" s="193"/>
      <c r="H120" s="197">
        <v>-8.626</v>
      </c>
      <c r="I120" s="198"/>
      <c r="J120" s="193"/>
      <c r="K120" s="193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139</v>
      </c>
      <c r="AU120" s="203" t="s">
        <v>82</v>
      </c>
      <c r="AV120" s="13" t="s">
        <v>82</v>
      </c>
      <c r="AW120" s="13" t="s">
        <v>33</v>
      </c>
      <c r="AX120" s="13" t="s">
        <v>72</v>
      </c>
      <c r="AY120" s="203" t="s">
        <v>127</v>
      </c>
    </row>
    <row r="121" spans="2:51" s="13" customFormat="1" ht="10.2">
      <c r="B121" s="192"/>
      <c r="C121" s="193"/>
      <c r="D121" s="194" t="s">
        <v>139</v>
      </c>
      <c r="E121" s="195" t="s">
        <v>19</v>
      </c>
      <c r="F121" s="196" t="s">
        <v>178</v>
      </c>
      <c r="G121" s="193"/>
      <c r="H121" s="197">
        <v>58.6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139</v>
      </c>
      <c r="AU121" s="203" t="s">
        <v>82</v>
      </c>
      <c r="AV121" s="13" t="s">
        <v>82</v>
      </c>
      <c r="AW121" s="13" t="s">
        <v>33</v>
      </c>
      <c r="AX121" s="13" t="s">
        <v>72</v>
      </c>
      <c r="AY121" s="203" t="s">
        <v>127</v>
      </c>
    </row>
    <row r="122" spans="2:51" s="13" customFormat="1" ht="10.2">
      <c r="B122" s="192"/>
      <c r="C122" s="193"/>
      <c r="D122" s="194" t="s">
        <v>139</v>
      </c>
      <c r="E122" s="195" t="s">
        <v>19</v>
      </c>
      <c r="F122" s="196" t="s">
        <v>179</v>
      </c>
      <c r="G122" s="193"/>
      <c r="H122" s="197">
        <v>-8.18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139</v>
      </c>
      <c r="AU122" s="203" t="s">
        <v>82</v>
      </c>
      <c r="AV122" s="13" t="s">
        <v>82</v>
      </c>
      <c r="AW122" s="13" t="s">
        <v>33</v>
      </c>
      <c r="AX122" s="13" t="s">
        <v>72</v>
      </c>
      <c r="AY122" s="203" t="s">
        <v>127</v>
      </c>
    </row>
    <row r="123" spans="2:51" s="15" customFormat="1" ht="10.2">
      <c r="B123" s="214"/>
      <c r="C123" s="215"/>
      <c r="D123" s="194" t="s">
        <v>139</v>
      </c>
      <c r="E123" s="216" t="s">
        <v>19</v>
      </c>
      <c r="F123" s="217" t="s">
        <v>149</v>
      </c>
      <c r="G123" s="215"/>
      <c r="H123" s="218">
        <v>83.235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139</v>
      </c>
      <c r="AU123" s="224" t="s">
        <v>82</v>
      </c>
      <c r="AV123" s="15" t="s">
        <v>135</v>
      </c>
      <c r="AW123" s="15" t="s">
        <v>33</v>
      </c>
      <c r="AX123" s="15" t="s">
        <v>80</v>
      </c>
      <c r="AY123" s="224" t="s">
        <v>127</v>
      </c>
    </row>
    <row r="124" spans="2:51" s="13" customFormat="1" ht="10.2">
      <c r="B124" s="192"/>
      <c r="C124" s="193"/>
      <c r="D124" s="194" t="s">
        <v>139</v>
      </c>
      <c r="E124" s="193"/>
      <c r="F124" s="196" t="s">
        <v>180</v>
      </c>
      <c r="G124" s="193"/>
      <c r="H124" s="197">
        <v>84.9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139</v>
      </c>
      <c r="AU124" s="203" t="s">
        <v>82</v>
      </c>
      <c r="AV124" s="13" t="s">
        <v>82</v>
      </c>
      <c r="AW124" s="13" t="s">
        <v>4</v>
      </c>
      <c r="AX124" s="13" t="s">
        <v>80</v>
      </c>
      <c r="AY124" s="203" t="s">
        <v>127</v>
      </c>
    </row>
    <row r="125" spans="1:65" s="2" customFormat="1" ht="14.4" customHeight="1">
      <c r="A125" s="35"/>
      <c r="B125" s="36"/>
      <c r="C125" s="226" t="s">
        <v>174</v>
      </c>
      <c r="D125" s="226" t="s">
        <v>171</v>
      </c>
      <c r="E125" s="227" t="s">
        <v>181</v>
      </c>
      <c r="F125" s="228" t="s">
        <v>182</v>
      </c>
      <c r="G125" s="229" t="s">
        <v>133</v>
      </c>
      <c r="H125" s="230">
        <v>42.497</v>
      </c>
      <c r="I125" s="231"/>
      <c r="J125" s="232">
        <f>ROUND(I125*H125,2)</f>
        <v>0</v>
      </c>
      <c r="K125" s="228" t="s">
        <v>19</v>
      </c>
      <c r="L125" s="233"/>
      <c r="M125" s="234" t="s">
        <v>19</v>
      </c>
      <c r="N125" s="235" t="s">
        <v>43</v>
      </c>
      <c r="O125" s="65"/>
      <c r="P125" s="183">
        <f>O125*H125</f>
        <v>0</v>
      </c>
      <c r="Q125" s="183">
        <v>0.0015</v>
      </c>
      <c r="R125" s="183">
        <f>Q125*H125</f>
        <v>0.0637455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174</v>
      </c>
      <c r="AT125" s="185" t="s">
        <v>171</v>
      </c>
      <c r="AU125" s="185" t="s">
        <v>82</v>
      </c>
      <c r="AY125" s="18" t="s">
        <v>127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135</v>
      </c>
      <c r="BM125" s="185" t="s">
        <v>183</v>
      </c>
    </row>
    <row r="126" spans="1:47" s="2" customFormat="1" ht="19.2">
      <c r="A126" s="35"/>
      <c r="B126" s="36"/>
      <c r="C126" s="37"/>
      <c r="D126" s="194" t="s">
        <v>168</v>
      </c>
      <c r="E126" s="37"/>
      <c r="F126" s="225" t="s">
        <v>184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168</v>
      </c>
      <c r="AU126" s="18" t="s">
        <v>82</v>
      </c>
    </row>
    <row r="127" spans="2:51" s="13" customFormat="1" ht="10.2">
      <c r="B127" s="192"/>
      <c r="C127" s="193"/>
      <c r="D127" s="194" t="s">
        <v>139</v>
      </c>
      <c r="E127" s="195" t="s">
        <v>19</v>
      </c>
      <c r="F127" s="196" t="s">
        <v>185</v>
      </c>
      <c r="G127" s="193"/>
      <c r="H127" s="197">
        <v>22.4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139</v>
      </c>
      <c r="AU127" s="203" t="s">
        <v>82</v>
      </c>
      <c r="AV127" s="13" t="s">
        <v>82</v>
      </c>
      <c r="AW127" s="13" t="s">
        <v>33</v>
      </c>
      <c r="AX127" s="13" t="s">
        <v>72</v>
      </c>
      <c r="AY127" s="203" t="s">
        <v>127</v>
      </c>
    </row>
    <row r="128" spans="2:51" s="13" customFormat="1" ht="10.2">
      <c r="B128" s="192"/>
      <c r="C128" s="193"/>
      <c r="D128" s="194" t="s">
        <v>139</v>
      </c>
      <c r="E128" s="195" t="s">
        <v>19</v>
      </c>
      <c r="F128" s="196" t="s">
        <v>186</v>
      </c>
      <c r="G128" s="193"/>
      <c r="H128" s="197">
        <v>19.264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139</v>
      </c>
      <c r="AU128" s="203" t="s">
        <v>82</v>
      </c>
      <c r="AV128" s="13" t="s">
        <v>82</v>
      </c>
      <c r="AW128" s="13" t="s">
        <v>33</v>
      </c>
      <c r="AX128" s="13" t="s">
        <v>72</v>
      </c>
      <c r="AY128" s="203" t="s">
        <v>127</v>
      </c>
    </row>
    <row r="129" spans="2:51" s="15" customFormat="1" ht="10.2">
      <c r="B129" s="214"/>
      <c r="C129" s="215"/>
      <c r="D129" s="194" t="s">
        <v>139</v>
      </c>
      <c r="E129" s="216" t="s">
        <v>19</v>
      </c>
      <c r="F129" s="217" t="s">
        <v>149</v>
      </c>
      <c r="G129" s="215"/>
      <c r="H129" s="218">
        <v>41.664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139</v>
      </c>
      <c r="AU129" s="224" t="s">
        <v>82</v>
      </c>
      <c r="AV129" s="15" t="s">
        <v>135</v>
      </c>
      <c r="AW129" s="15" t="s">
        <v>33</v>
      </c>
      <c r="AX129" s="15" t="s">
        <v>80</v>
      </c>
      <c r="AY129" s="224" t="s">
        <v>127</v>
      </c>
    </row>
    <row r="130" spans="2:51" s="13" customFormat="1" ht="10.2">
      <c r="B130" s="192"/>
      <c r="C130" s="193"/>
      <c r="D130" s="194" t="s">
        <v>139</v>
      </c>
      <c r="E130" s="193"/>
      <c r="F130" s="196" t="s">
        <v>187</v>
      </c>
      <c r="G130" s="193"/>
      <c r="H130" s="197">
        <v>42.497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139</v>
      </c>
      <c r="AU130" s="203" t="s">
        <v>82</v>
      </c>
      <c r="AV130" s="13" t="s">
        <v>82</v>
      </c>
      <c r="AW130" s="13" t="s">
        <v>4</v>
      </c>
      <c r="AX130" s="13" t="s">
        <v>80</v>
      </c>
      <c r="AY130" s="203" t="s">
        <v>127</v>
      </c>
    </row>
    <row r="131" spans="1:65" s="2" customFormat="1" ht="34.8" customHeight="1">
      <c r="A131" s="35"/>
      <c r="B131" s="36"/>
      <c r="C131" s="174" t="s">
        <v>188</v>
      </c>
      <c r="D131" s="174" t="s">
        <v>130</v>
      </c>
      <c r="E131" s="175" t="s">
        <v>189</v>
      </c>
      <c r="F131" s="176" t="s">
        <v>190</v>
      </c>
      <c r="G131" s="177" t="s">
        <v>133</v>
      </c>
      <c r="H131" s="178">
        <v>716.558</v>
      </c>
      <c r="I131" s="179"/>
      <c r="J131" s="180">
        <f>ROUND(I131*H131,2)</f>
        <v>0</v>
      </c>
      <c r="K131" s="176" t="s">
        <v>134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0.0086</v>
      </c>
      <c r="R131" s="183">
        <f>Q131*H131</f>
        <v>6.1623988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135</v>
      </c>
      <c r="AT131" s="185" t="s">
        <v>130</v>
      </c>
      <c r="AU131" s="185" t="s">
        <v>82</v>
      </c>
      <c r="AY131" s="18" t="s">
        <v>127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135</v>
      </c>
      <c r="BM131" s="185" t="s">
        <v>191</v>
      </c>
    </row>
    <row r="132" spans="1:47" s="2" customFormat="1" ht="10.2">
      <c r="A132" s="35"/>
      <c r="B132" s="36"/>
      <c r="C132" s="37"/>
      <c r="D132" s="187" t="s">
        <v>137</v>
      </c>
      <c r="E132" s="37"/>
      <c r="F132" s="188" t="s">
        <v>192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137</v>
      </c>
      <c r="AU132" s="18" t="s">
        <v>82</v>
      </c>
    </row>
    <row r="133" spans="1:47" s="2" customFormat="1" ht="76.8">
      <c r="A133" s="35"/>
      <c r="B133" s="36"/>
      <c r="C133" s="37"/>
      <c r="D133" s="194" t="s">
        <v>168</v>
      </c>
      <c r="E133" s="37"/>
      <c r="F133" s="225" t="s">
        <v>169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168</v>
      </c>
      <c r="AU133" s="18" t="s">
        <v>82</v>
      </c>
    </row>
    <row r="134" spans="2:51" s="13" customFormat="1" ht="10.2">
      <c r="B134" s="192"/>
      <c r="C134" s="193"/>
      <c r="D134" s="194" t="s">
        <v>139</v>
      </c>
      <c r="E134" s="195" t="s">
        <v>19</v>
      </c>
      <c r="F134" s="196" t="s">
        <v>193</v>
      </c>
      <c r="G134" s="193"/>
      <c r="H134" s="197">
        <v>303.03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139</v>
      </c>
      <c r="AU134" s="203" t="s">
        <v>82</v>
      </c>
      <c r="AV134" s="13" t="s">
        <v>82</v>
      </c>
      <c r="AW134" s="13" t="s">
        <v>33</v>
      </c>
      <c r="AX134" s="13" t="s">
        <v>72</v>
      </c>
      <c r="AY134" s="203" t="s">
        <v>127</v>
      </c>
    </row>
    <row r="135" spans="2:51" s="13" customFormat="1" ht="10.2">
      <c r="B135" s="192"/>
      <c r="C135" s="193"/>
      <c r="D135" s="194" t="s">
        <v>139</v>
      </c>
      <c r="E135" s="195" t="s">
        <v>19</v>
      </c>
      <c r="F135" s="196" t="s">
        <v>194</v>
      </c>
      <c r="G135" s="193"/>
      <c r="H135" s="197">
        <v>-85.075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139</v>
      </c>
      <c r="AU135" s="203" t="s">
        <v>82</v>
      </c>
      <c r="AV135" s="13" t="s">
        <v>82</v>
      </c>
      <c r="AW135" s="13" t="s">
        <v>33</v>
      </c>
      <c r="AX135" s="13" t="s">
        <v>72</v>
      </c>
      <c r="AY135" s="203" t="s">
        <v>127</v>
      </c>
    </row>
    <row r="136" spans="2:51" s="13" customFormat="1" ht="10.2">
      <c r="B136" s="192"/>
      <c r="C136" s="193"/>
      <c r="D136" s="194" t="s">
        <v>139</v>
      </c>
      <c r="E136" s="195" t="s">
        <v>19</v>
      </c>
      <c r="F136" s="196" t="s">
        <v>195</v>
      </c>
      <c r="G136" s="193"/>
      <c r="H136" s="197">
        <v>381.24</v>
      </c>
      <c r="I136" s="198"/>
      <c r="J136" s="193"/>
      <c r="K136" s="193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139</v>
      </c>
      <c r="AU136" s="203" t="s">
        <v>82</v>
      </c>
      <c r="AV136" s="13" t="s">
        <v>82</v>
      </c>
      <c r="AW136" s="13" t="s">
        <v>33</v>
      </c>
      <c r="AX136" s="13" t="s">
        <v>72</v>
      </c>
      <c r="AY136" s="203" t="s">
        <v>127</v>
      </c>
    </row>
    <row r="137" spans="2:51" s="13" customFormat="1" ht="10.2">
      <c r="B137" s="192"/>
      <c r="C137" s="193"/>
      <c r="D137" s="194" t="s">
        <v>139</v>
      </c>
      <c r="E137" s="195" t="s">
        <v>19</v>
      </c>
      <c r="F137" s="196" t="s">
        <v>196</v>
      </c>
      <c r="G137" s="193"/>
      <c r="H137" s="197">
        <v>117.363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139</v>
      </c>
      <c r="AU137" s="203" t="s">
        <v>82</v>
      </c>
      <c r="AV137" s="13" t="s">
        <v>82</v>
      </c>
      <c r="AW137" s="13" t="s">
        <v>33</v>
      </c>
      <c r="AX137" s="13" t="s">
        <v>72</v>
      </c>
      <c r="AY137" s="203" t="s">
        <v>127</v>
      </c>
    </row>
    <row r="138" spans="2:51" s="15" customFormat="1" ht="10.2">
      <c r="B138" s="214"/>
      <c r="C138" s="215"/>
      <c r="D138" s="194" t="s">
        <v>139</v>
      </c>
      <c r="E138" s="216" t="s">
        <v>19</v>
      </c>
      <c r="F138" s="217" t="s">
        <v>149</v>
      </c>
      <c r="G138" s="215"/>
      <c r="H138" s="218">
        <v>716.558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139</v>
      </c>
      <c r="AU138" s="224" t="s">
        <v>82</v>
      </c>
      <c r="AV138" s="15" t="s">
        <v>135</v>
      </c>
      <c r="AW138" s="15" t="s">
        <v>33</v>
      </c>
      <c r="AX138" s="15" t="s">
        <v>80</v>
      </c>
      <c r="AY138" s="224" t="s">
        <v>127</v>
      </c>
    </row>
    <row r="139" spans="1:65" s="2" customFormat="1" ht="14.4" customHeight="1">
      <c r="A139" s="35"/>
      <c r="B139" s="36"/>
      <c r="C139" s="226" t="s">
        <v>197</v>
      </c>
      <c r="D139" s="226" t="s">
        <v>171</v>
      </c>
      <c r="E139" s="227" t="s">
        <v>198</v>
      </c>
      <c r="F139" s="228" t="s">
        <v>199</v>
      </c>
      <c r="G139" s="229" t="s">
        <v>133</v>
      </c>
      <c r="H139" s="230">
        <v>730.889</v>
      </c>
      <c r="I139" s="231"/>
      <c r="J139" s="232">
        <f>ROUND(I139*H139,2)</f>
        <v>0</v>
      </c>
      <c r="K139" s="228" t="s">
        <v>19</v>
      </c>
      <c r="L139" s="233"/>
      <c r="M139" s="234" t="s">
        <v>19</v>
      </c>
      <c r="N139" s="235" t="s">
        <v>43</v>
      </c>
      <c r="O139" s="65"/>
      <c r="P139" s="183">
        <f>O139*H139</f>
        <v>0</v>
      </c>
      <c r="Q139" s="183">
        <v>0.0021</v>
      </c>
      <c r="R139" s="183">
        <f>Q139*H139</f>
        <v>1.5348669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174</v>
      </c>
      <c r="AT139" s="185" t="s">
        <v>171</v>
      </c>
      <c r="AU139" s="185" t="s">
        <v>82</v>
      </c>
      <c r="AY139" s="18" t="s">
        <v>127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135</v>
      </c>
      <c r="BM139" s="185" t="s">
        <v>200</v>
      </c>
    </row>
    <row r="140" spans="1:47" s="2" customFormat="1" ht="19.2">
      <c r="A140" s="35"/>
      <c r="B140" s="36"/>
      <c r="C140" s="37"/>
      <c r="D140" s="194" t="s">
        <v>168</v>
      </c>
      <c r="E140" s="37"/>
      <c r="F140" s="225" t="s">
        <v>201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168</v>
      </c>
      <c r="AU140" s="18" t="s">
        <v>82</v>
      </c>
    </row>
    <row r="141" spans="2:51" s="13" customFormat="1" ht="10.2">
      <c r="B141" s="192"/>
      <c r="C141" s="193"/>
      <c r="D141" s="194" t="s">
        <v>139</v>
      </c>
      <c r="E141" s="193"/>
      <c r="F141" s="196" t="s">
        <v>202</v>
      </c>
      <c r="G141" s="193"/>
      <c r="H141" s="197">
        <v>730.889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139</v>
      </c>
      <c r="AU141" s="203" t="s">
        <v>82</v>
      </c>
      <c r="AV141" s="13" t="s">
        <v>82</v>
      </c>
      <c r="AW141" s="13" t="s">
        <v>4</v>
      </c>
      <c r="AX141" s="13" t="s">
        <v>80</v>
      </c>
      <c r="AY141" s="203" t="s">
        <v>127</v>
      </c>
    </row>
    <row r="142" spans="1:65" s="2" customFormat="1" ht="22.2" customHeight="1">
      <c r="A142" s="35"/>
      <c r="B142" s="36"/>
      <c r="C142" s="174" t="s">
        <v>203</v>
      </c>
      <c r="D142" s="174" t="s">
        <v>130</v>
      </c>
      <c r="E142" s="175" t="s">
        <v>204</v>
      </c>
      <c r="F142" s="176" t="s">
        <v>205</v>
      </c>
      <c r="G142" s="177" t="s">
        <v>206</v>
      </c>
      <c r="H142" s="178">
        <v>185.33</v>
      </c>
      <c r="I142" s="179"/>
      <c r="J142" s="180">
        <f>ROUND(I142*H142,2)</f>
        <v>0</v>
      </c>
      <c r="K142" s="176" t="s">
        <v>134</v>
      </c>
      <c r="L142" s="40"/>
      <c r="M142" s="181" t="s">
        <v>19</v>
      </c>
      <c r="N142" s="182" t="s">
        <v>43</v>
      </c>
      <c r="O142" s="65"/>
      <c r="P142" s="183">
        <f>O142*H142</f>
        <v>0</v>
      </c>
      <c r="Q142" s="183">
        <v>0.00339</v>
      </c>
      <c r="R142" s="183">
        <f>Q142*H142</f>
        <v>0.6282687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135</v>
      </c>
      <c r="AT142" s="185" t="s">
        <v>130</v>
      </c>
      <c r="AU142" s="185" t="s">
        <v>82</v>
      </c>
      <c r="AY142" s="18" t="s">
        <v>127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80</v>
      </c>
      <c r="BK142" s="186">
        <f>ROUND(I142*H142,2)</f>
        <v>0</v>
      </c>
      <c r="BL142" s="18" t="s">
        <v>135</v>
      </c>
      <c r="BM142" s="185" t="s">
        <v>207</v>
      </c>
    </row>
    <row r="143" spans="1:47" s="2" customFormat="1" ht="10.2">
      <c r="A143" s="35"/>
      <c r="B143" s="36"/>
      <c r="C143" s="37"/>
      <c r="D143" s="187" t="s">
        <v>137</v>
      </c>
      <c r="E143" s="37"/>
      <c r="F143" s="188" t="s">
        <v>208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137</v>
      </c>
      <c r="AU143" s="18" t="s">
        <v>82</v>
      </c>
    </row>
    <row r="144" spans="1:65" s="2" customFormat="1" ht="14.4" customHeight="1">
      <c r="A144" s="35"/>
      <c r="B144" s="36"/>
      <c r="C144" s="226" t="s">
        <v>209</v>
      </c>
      <c r="D144" s="226" t="s">
        <v>171</v>
      </c>
      <c r="E144" s="227" t="s">
        <v>210</v>
      </c>
      <c r="F144" s="228" t="s">
        <v>211</v>
      </c>
      <c r="G144" s="229" t="s">
        <v>133</v>
      </c>
      <c r="H144" s="230">
        <v>36.432</v>
      </c>
      <c r="I144" s="231"/>
      <c r="J144" s="232">
        <f>ROUND(I144*H144,2)</f>
        <v>0</v>
      </c>
      <c r="K144" s="228" t="s">
        <v>134</v>
      </c>
      <c r="L144" s="233"/>
      <c r="M144" s="234" t="s">
        <v>19</v>
      </c>
      <c r="N144" s="235" t="s">
        <v>43</v>
      </c>
      <c r="O144" s="65"/>
      <c r="P144" s="183">
        <f>O144*H144</f>
        <v>0</v>
      </c>
      <c r="Q144" s="183">
        <v>0.0004</v>
      </c>
      <c r="R144" s="183">
        <f>Q144*H144</f>
        <v>0.014572800000000002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174</v>
      </c>
      <c r="AT144" s="185" t="s">
        <v>171</v>
      </c>
      <c r="AU144" s="185" t="s">
        <v>82</v>
      </c>
      <c r="AY144" s="18" t="s">
        <v>127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80</v>
      </c>
      <c r="BK144" s="186">
        <f>ROUND(I144*H144,2)</f>
        <v>0</v>
      </c>
      <c r="BL144" s="18" t="s">
        <v>135</v>
      </c>
      <c r="BM144" s="185" t="s">
        <v>212</v>
      </c>
    </row>
    <row r="145" spans="2:51" s="13" customFormat="1" ht="10.2">
      <c r="B145" s="192"/>
      <c r="C145" s="193"/>
      <c r="D145" s="194" t="s">
        <v>139</v>
      </c>
      <c r="E145" s="195" t="s">
        <v>19</v>
      </c>
      <c r="F145" s="196" t="s">
        <v>213</v>
      </c>
      <c r="G145" s="193"/>
      <c r="H145" s="197">
        <v>14.831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139</v>
      </c>
      <c r="AU145" s="203" t="s">
        <v>82</v>
      </c>
      <c r="AV145" s="13" t="s">
        <v>82</v>
      </c>
      <c r="AW145" s="13" t="s">
        <v>33</v>
      </c>
      <c r="AX145" s="13" t="s">
        <v>72</v>
      </c>
      <c r="AY145" s="203" t="s">
        <v>127</v>
      </c>
    </row>
    <row r="146" spans="2:51" s="13" customFormat="1" ht="10.2">
      <c r="B146" s="192"/>
      <c r="C146" s="193"/>
      <c r="D146" s="194" t="s">
        <v>139</v>
      </c>
      <c r="E146" s="195" t="s">
        <v>19</v>
      </c>
      <c r="F146" s="196" t="s">
        <v>214</v>
      </c>
      <c r="G146" s="193"/>
      <c r="H146" s="197">
        <v>21.601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139</v>
      </c>
      <c r="AU146" s="203" t="s">
        <v>82</v>
      </c>
      <c r="AV146" s="13" t="s">
        <v>82</v>
      </c>
      <c r="AW146" s="13" t="s">
        <v>33</v>
      </c>
      <c r="AX146" s="13" t="s">
        <v>72</v>
      </c>
      <c r="AY146" s="203" t="s">
        <v>127</v>
      </c>
    </row>
    <row r="147" spans="2:51" s="15" customFormat="1" ht="10.2">
      <c r="B147" s="214"/>
      <c r="C147" s="215"/>
      <c r="D147" s="194" t="s">
        <v>139</v>
      </c>
      <c r="E147" s="216" t="s">
        <v>19</v>
      </c>
      <c r="F147" s="217" t="s">
        <v>149</v>
      </c>
      <c r="G147" s="215"/>
      <c r="H147" s="218">
        <v>36.432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139</v>
      </c>
      <c r="AU147" s="224" t="s">
        <v>82</v>
      </c>
      <c r="AV147" s="15" t="s">
        <v>135</v>
      </c>
      <c r="AW147" s="15" t="s">
        <v>33</v>
      </c>
      <c r="AX147" s="15" t="s">
        <v>80</v>
      </c>
      <c r="AY147" s="224" t="s">
        <v>127</v>
      </c>
    </row>
    <row r="148" spans="1:65" s="2" customFormat="1" ht="50.4" customHeight="1">
      <c r="A148" s="35"/>
      <c r="B148" s="36"/>
      <c r="C148" s="226" t="s">
        <v>215</v>
      </c>
      <c r="D148" s="226" t="s">
        <v>171</v>
      </c>
      <c r="E148" s="227" t="s">
        <v>216</v>
      </c>
      <c r="F148" s="228" t="s">
        <v>217</v>
      </c>
      <c r="G148" s="229" t="s">
        <v>133</v>
      </c>
      <c r="H148" s="230">
        <v>151.882</v>
      </c>
      <c r="I148" s="231"/>
      <c r="J148" s="232">
        <f>ROUND(I148*H148,2)</f>
        <v>0</v>
      </c>
      <c r="K148" s="228" t="s">
        <v>19</v>
      </c>
      <c r="L148" s="233"/>
      <c r="M148" s="234" t="s">
        <v>19</v>
      </c>
      <c r="N148" s="235" t="s">
        <v>43</v>
      </c>
      <c r="O148" s="65"/>
      <c r="P148" s="183">
        <f>O148*H148</f>
        <v>0</v>
      </c>
      <c r="Q148" s="183">
        <v>0.006</v>
      </c>
      <c r="R148" s="183">
        <f>Q148*H148</f>
        <v>0.9112920000000001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174</v>
      </c>
      <c r="AT148" s="185" t="s">
        <v>171</v>
      </c>
      <c r="AU148" s="185" t="s">
        <v>82</v>
      </c>
      <c r="AY148" s="18" t="s">
        <v>127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135</v>
      </c>
      <c r="BM148" s="185" t="s">
        <v>218</v>
      </c>
    </row>
    <row r="149" spans="2:51" s="13" customFormat="1" ht="10.2">
      <c r="B149" s="192"/>
      <c r="C149" s="193"/>
      <c r="D149" s="194" t="s">
        <v>139</v>
      </c>
      <c r="E149" s="195" t="s">
        <v>19</v>
      </c>
      <c r="F149" s="196" t="s">
        <v>219</v>
      </c>
      <c r="G149" s="193"/>
      <c r="H149" s="197">
        <v>37.861</v>
      </c>
      <c r="I149" s="198"/>
      <c r="J149" s="193"/>
      <c r="K149" s="193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139</v>
      </c>
      <c r="AU149" s="203" t="s">
        <v>82</v>
      </c>
      <c r="AV149" s="13" t="s">
        <v>82</v>
      </c>
      <c r="AW149" s="13" t="s">
        <v>33</v>
      </c>
      <c r="AX149" s="13" t="s">
        <v>72</v>
      </c>
      <c r="AY149" s="203" t="s">
        <v>127</v>
      </c>
    </row>
    <row r="150" spans="2:51" s="13" customFormat="1" ht="10.2">
      <c r="B150" s="192"/>
      <c r="C150" s="193"/>
      <c r="D150" s="194" t="s">
        <v>139</v>
      </c>
      <c r="E150" s="195" t="s">
        <v>19</v>
      </c>
      <c r="F150" s="196" t="s">
        <v>213</v>
      </c>
      <c r="G150" s="193"/>
      <c r="H150" s="197">
        <v>14.831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139</v>
      </c>
      <c r="AU150" s="203" t="s">
        <v>82</v>
      </c>
      <c r="AV150" s="13" t="s">
        <v>82</v>
      </c>
      <c r="AW150" s="13" t="s">
        <v>33</v>
      </c>
      <c r="AX150" s="13" t="s">
        <v>72</v>
      </c>
      <c r="AY150" s="203" t="s">
        <v>127</v>
      </c>
    </row>
    <row r="151" spans="2:51" s="13" customFormat="1" ht="10.2">
      <c r="B151" s="192"/>
      <c r="C151" s="193"/>
      <c r="D151" s="194" t="s">
        <v>139</v>
      </c>
      <c r="E151" s="195" t="s">
        <v>19</v>
      </c>
      <c r="F151" s="196" t="s">
        <v>220</v>
      </c>
      <c r="G151" s="193"/>
      <c r="H151" s="197">
        <v>3.52</v>
      </c>
      <c r="I151" s="198"/>
      <c r="J151" s="193"/>
      <c r="K151" s="193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139</v>
      </c>
      <c r="AU151" s="203" t="s">
        <v>82</v>
      </c>
      <c r="AV151" s="13" t="s">
        <v>82</v>
      </c>
      <c r="AW151" s="13" t="s">
        <v>33</v>
      </c>
      <c r="AX151" s="13" t="s">
        <v>72</v>
      </c>
      <c r="AY151" s="203" t="s">
        <v>127</v>
      </c>
    </row>
    <row r="152" spans="2:51" s="13" customFormat="1" ht="10.2">
      <c r="B152" s="192"/>
      <c r="C152" s="193"/>
      <c r="D152" s="194" t="s">
        <v>139</v>
      </c>
      <c r="E152" s="195" t="s">
        <v>19</v>
      </c>
      <c r="F152" s="196" t="s">
        <v>221</v>
      </c>
      <c r="G152" s="193"/>
      <c r="H152" s="197">
        <v>64.491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139</v>
      </c>
      <c r="AU152" s="203" t="s">
        <v>82</v>
      </c>
      <c r="AV152" s="13" t="s">
        <v>82</v>
      </c>
      <c r="AW152" s="13" t="s">
        <v>33</v>
      </c>
      <c r="AX152" s="13" t="s">
        <v>72</v>
      </c>
      <c r="AY152" s="203" t="s">
        <v>127</v>
      </c>
    </row>
    <row r="153" spans="2:51" s="13" customFormat="1" ht="10.2">
      <c r="B153" s="192"/>
      <c r="C153" s="193"/>
      <c r="D153" s="194" t="s">
        <v>139</v>
      </c>
      <c r="E153" s="195" t="s">
        <v>19</v>
      </c>
      <c r="F153" s="196" t="s">
        <v>214</v>
      </c>
      <c r="G153" s="193"/>
      <c r="H153" s="197">
        <v>21.601</v>
      </c>
      <c r="I153" s="198"/>
      <c r="J153" s="193"/>
      <c r="K153" s="193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139</v>
      </c>
      <c r="AU153" s="203" t="s">
        <v>82</v>
      </c>
      <c r="AV153" s="13" t="s">
        <v>82</v>
      </c>
      <c r="AW153" s="13" t="s">
        <v>33</v>
      </c>
      <c r="AX153" s="13" t="s">
        <v>72</v>
      </c>
      <c r="AY153" s="203" t="s">
        <v>127</v>
      </c>
    </row>
    <row r="154" spans="2:51" s="13" customFormat="1" ht="10.2">
      <c r="B154" s="192"/>
      <c r="C154" s="193"/>
      <c r="D154" s="194" t="s">
        <v>139</v>
      </c>
      <c r="E154" s="195" t="s">
        <v>19</v>
      </c>
      <c r="F154" s="196" t="s">
        <v>222</v>
      </c>
      <c r="G154" s="193"/>
      <c r="H154" s="197">
        <v>6.6</v>
      </c>
      <c r="I154" s="198"/>
      <c r="J154" s="193"/>
      <c r="K154" s="193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139</v>
      </c>
      <c r="AU154" s="203" t="s">
        <v>82</v>
      </c>
      <c r="AV154" s="13" t="s">
        <v>82</v>
      </c>
      <c r="AW154" s="13" t="s">
        <v>33</v>
      </c>
      <c r="AX154" s="13" t="s">
        <v>72</v>
      </c>
      <c r="AY154" s="203" t="s">
        <v>127</v>
      </c>
    </row>
    <row r="155" spans="2:51" s="15" customFormat="1" ht="10.2">
      <c r="B155" s="214"/>
      <c r="C155" s="215"/>
      <c r="D155" s="194" t="s">
        <v>139</v>
      </c>
      <c r="E155" s="216" t="s">
        <v>19</v>
      </c>
      <c r="F155" s="217" t="s">
        <v>149</v>
      </c>
      <c r="G155" s="215"/>
      <c r="H155" s="218">
        <v>148.904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139</v>
      </c>
      <c r="AU155" s="224" t="s">
        <v>82</v>
      </c>
      <c r="AV155" s="15" t="s">
        <v>135</v>
      </c>
      <c r="AW155" s="15" t="s">
        <v>33</v>
      </c>
      <c r="AX155" s="15" t="s">
        <v>80</v>
      </c>
      <c r="AY155" s="224" t="s">
        <v>127</v>
      </c>
    </row>
    <row r="156" spans="2:51" s="13" customFormat="1" ht="10.2">
      <c r="B156" s="192"/>
      <c r="C156" s="193"/>
      <c r="D156" s="194" t="s">
        <v>139</v>
      </c>
      <c r="E156" s="193"/>
      <c r="F156" s="196" t="s">
        <v>223</v>
      </c>
      <c r="G156" s="193"/>
      <c r="H156" s="197">
        <v>151.882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139</v>
      </c>
      <c r="AU156" s="203" t="s">
        <v>82</v>
      </c>
      <c r="AV156" s="13" t="s">
        <v>82</v>
      </c>
      <c r="AW156" s="13" t="s">
        <v>4</v>
      </c>
      <c r="AX156" s="13" t="s">
        <v>80</v>
      </c>
      <c r="AY156" s="203" t="s">
        <v>127</v>
      </c>
    </row>
    <row r="157" spans="1:65" s="2" customFormat="1" ht="14.4" customHeight="1">
      <c r="A157" s="35"/>
      <c r="B157" s="36"/>
      <c r="C157" s="174" t="s">
        <v>224</v>
      </c>
      <c r="D157" s="174" t="s">
        <v>130</v>
      </c>
      <c r="E157" s="175" t="s">
        <v>225</v>
      </c>
      <c r="F157" s="176" t="s">
        <v>226</v>
      </c>
      <c r="G157" s="177" t="s">
        <v>206</v>
      </c>
      <c r="H157" s="178">
        <v>42.75</v>
      </c>
      <c r="I157" s="179"/>
      <c r="J157" s="180">
        <f>ROUND(I157*H157,2)</f>
        <v>0</v>
      </c>
      <c r="K157" s="176" t="s">
        <v>134</v>
      </c>
      <c r="L157" s="40"/>
      <c r="M157" s="181" t="s">
        <v>19</v>
      </c>
      <c r="N157" s="182" t="s">
        <v>43</v>
      </c>
      <c r="O157" s="65"/>
      <c r="P157" s="183">
        <f>O157*H157</f>
        <v>0</v>
      </c>
      <c r="Q157" s="183">
        <v>3E-05</v>
      </c>
      <c r="R157" s="183">
        <f>Q157*H157</f>
        <v>0.0012825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135</v>
      </c>
      <c r="AT157" s="185" t="s">
        <v>130</v>
      </c>
      <c r="AU157" s="185" t="s">
        <v>82</v>
      </c>
      <c r="AY157" s="18" t="s">
        <v>127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80</v>
      </c>
      <c r="BK157" s="186">
        <f>ROUND(I157*H157,2)</f>
        <v>0</v>
      </c>
      <c r="BL157" s="18" t="s">
        <v>135</v>
      </c>
      <c r="BM157" s="185" t="s">
        <v>227</v>
      </c>
    </row>
    <row r="158" spans="1:47" s="2" customFormat="1" ht="10.2">
      <c r="A158" s="35"/>
      <c r="B158" s="36"/>
      <c r="C158" s="37"/>
      <c r="D158" s="187" t="s">
        <v>137</v>
      </c>
      <c r="E158" s="37"/>
      <c r="F158" s="188" t="s">
        <v>228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137</v>
      </c>
      <c r="AU158" s="18" t="s">
        <v>82</v>
      </c>
    </row>
    <row r="159" spans="2:51" s="13" customFormat="1" ht="10.2">
      <c r="B159" s="192"/>
      <c r="C159" s="193"/>
      <c r="D159" s="194" t="s">
        <v>139</v>
      </c>
      <c r="E159" s="195" t="s">
        <v>19</v>
      </c>
      <c r="F159" s="196" t="s">
        <v>229</v>
      </c>
      <c r="G159" s="193"/>
      <c r="H159" s="197">
        <v>42.75</v>
      </c>
      <c r="I159" s="198"/>
      <c r="J159" s="193"/>
      <c r="K159" s="193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139</v>
      </c>
      <c r="AU159" s="203" t="s">
        <v>82</v>
      </c>
      <c r="AV159" s="13" t="s">
        <v>82</v>
      </c>
      <c r="AW159" s="13" t="s">
        <v>33</v>
      </c>
      <c r="AX159" s="13" t="s">
        <v>80</v>
      </c>
      <c r="AY159" s="203" t="s">
        <v>127</v>
      </c>
    </row>
    <row r="160" spans="1:65" s="2" customFormat="1" ht="45" customHeight="1">
      <c r="A160" s="35"/>
      <c r="B160" s="36"/>
      <c r="C160" s="226" t="s">
        <v>8</v>
      </c>
      <c r="D160" s="226" t="s">
        <v>171</v>
      </c>
      <c r="E160" s="227" t="s">
        <v>230</v>
      </c>
      <c r="F160" s="228" t="s">
        <v>231</v>
      </c>
      <c r="G160" s="229" t="s">
        <v>206</v>
      </c>
      <c r="H160" s="230">
        <v>42.75</v>
      </c>
      <c r="I160" s="231"/>
      <c r="J160" s="232">
        <f>ROUND(I160*H160,2)</f>
        <v>0</v>
      </c>
      <c r="K160" s="228" t="s">
        <v>134</v>
      </c>
      <c r="L160" s="233"/>
      <c r="M160" s="234" t="s">
        <v>19</v>
      </c>
      <c r="N160" s="235" t="s">
        <v>43</v>
      </c>
      <c r="O160" s="65"/>
      <c r="P160" s="183">
        <f>O160*H160</f>
        <v>0</v>
      </c>
      <c r="Q160" s="183">
        <v>0.0003</v>
      </c>
      <c r="R160" s="183">
        <f>Q160*H160</f>
        <v>0.012825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174</v>
      </c>
      <c r="AT160" s="185" t="s">
        <v>171</v>
      </c>
      <c r="AU160" s="185" t="s">
        <v>82</v>
      </c>
      <c r="AY160" s="18" t="s">
        <v>127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80</v>
      </c>
      <c r="BK160" s="186">
        <f>ROUND(I160*H160,2)</f>
        <v>0</v>
      </c>
      <c r="BL160" s="18" t="s">
        <v>135</v>
      </c>
      <c r="BM160" s="185" t="s">
        <v>232</v>
      </c>
    </row>
    <row r="161" spans="1:65" s="2" customFormat="1" ht="14.4" customHeight="1">
      <c r="A161" s="35"/>
      <c r="B161" s="36"/>
      <c r="C161" s="174" t="s">
        <v>233</v>
      </c>
      <c r="D161" s="174" t="s">
        <v>130</v>
      </c>
      <c r="E161" s="175" t="s">
        <v>234</v>
      </c>
      <c r="F161" s="176" t="s">
        <v>235</v>
      </c>
      <c r="G161" s="177" t="s">
        <v>206</v>
      </c>
      <c r="H161" s="178">
        <v>2743.22</v>
      </c>
      <c r="I161" s="179"/>
      <c r="J161" s="180">
        <f>ROUND(I161*H161,2)</f>
        <v>0</v>
      </c>
      <c r="K161" s="176" t="s">
        <v>134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135</v>
      </c>
      <c r="AT161" s="185" t="s">
        <v>130</v>
      </c>
      <c r="AU161" s="185" t="s">
        <v>82</v>
      </c>
      <c r="AY161" s="18" t="s">
        <v>127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135</v>
      </c>
      <c r="BM161" s="185" t="s">
        <v>236</v>
      </c>
    </row>
    <row r="162" spans="1:47" s="2" customFormat="1" ht="10.2">
      <c r="A162" s="35"/>
      <c r="B162" s="36"/>
      <c r="C162" s="37"/>
      <c r="D162" s="187" t="s">
        <v>137</v>
      </c>
      <c r="E162" s="37"/>
      <c r="F162" s="188" t="s">
        <v>237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137</v>
      </c>
      <c r="AU162" s="18" t="s">
        <v>82</v>
      </c>
    </row>
    <row r="163" spans="1:65" s="2" customFormat="1" ht="14.4" customHeight="1">
      <c r="A163" s="35"/>
      <c r="B163" s="36"/>
      <c r="C163" s="226" t="s">
        <v>238</v>
      </c>
      <c r="D163" s="226" t="s">
        <v>171</v>
      </c>
      <c r="E163" s="227" t="s">
        <v>239</v>
      </c>
      <c r="F163" s="228" t="s">
        <v>240</v>
      </c>
      <c r="G163" s="229" t="s">
        <v>206</v>
      </c>
      <c r="H163" s="230">
        <v>733.68</v>
      </c>
      <c r="I163" s="231"/>
      <c r="J163" s="232">
        <f>ROUND(I163*H163,2)</f>
        <v>0</v>
      </c>
      <c r="K163" s="228" t="s">
        <v>134</v>
      </c>
      <c r="L163" s="233"/>
      <c r="M163" s="234" t="s">
        <v>19</v>
      </c>
      <c r="N163" s="235" t="s">
        <v>43</v>
      </c>
      <c r="O163" s="65"/>
      <c r="P163" s="183">
        <f>O163*H163</f>
        <v>0</v>
      </c>
      <c r="Q163" s="183">
        <v>3E-05</v>
      </c>
      <c r="R163" s="183">
        <f>Q163*H163</f>
        <v>0.0220104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174</v>
      </c>
      <c r="AT163" s="185" t="s">
        <v>171</v>
      </c>
      <c r="AU163" s="185" t="s">
        <v>82</v>
      </c>
      <c r="AY163" s="18" t="s">
        <v>127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135</v>
      </c>
      <c r="BM163" s="185" t="s">
        <v>241</v>
      </c>
    </row>
    <row r="164" spans="2:51" s="13" customFormat="1" ht="10.2">
      <c r="B164" s="192"/>
      <c r="C164" s="193"/>
      <c r="D164" s="194" t="s">
        <v>139</v>
      </c>
      <c r="E164" s="195" t="s">
        <v>19</v>
      </c>
      <c r="F164" s="196" t="s">
        <v>242</v>
      </c>
      <c r="G164" s="193"/>
      <c r="H164" s="197">
        <v>43.6</v>
      </c>
      <c r="I164" s="198"/>
      <c r="J164" s="193"/>
      <c r="K164" s="193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139</v>
      </c>
      <c r="AU164" s="203" t="s">
        <v>82</v>
      </c>
      <c r="AV164" s="13" t="s">
        <v>82</v>
      </c>
      <c r="AW164" s="13" t="s">
        <v>33</v>
      </c>
      <c r="AX164" s="13" t="s">
        <v>72</v>
      </c>
      <c r="AY164" s="203" t="s">
        <v>127</v>
      </c>
    </row>
    <row r="165" spans="2:51" s="13" customFormat="1" ht="10.2">
      <c r="B165" s="192"/>
      <c r="C165" s="193"/>
      <c r="D165" s="194" t="s">
        <v>139</v>
      </c>
      <c r="E165" s="195" t="s">
        <v>19</v>
      </c>
      <c r="F165" s="196" t="s">
        <v>243</v>
      </c>
      <c r="G165" s="193"/>
      <c r="H165" s="197">
        <v>59.3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139</v>
      </c>
      <c r="AU165" s="203" t="s">
        <v>82</v>
      </c>
      <c r="AV165" s="13" t="s">
        <v>82</v>
      </c>
      <c r="AW165" s="13" t="s">
        <v>33</v>
      </c>
      <c r="AX165" s="13" t="s">
        <v>72</v>
      </c>
      <c r="AY165" s="203" t="s">
        <v>127</v>
      </c>
    </row>
    <row r="166" spans="2:51" s="13" customFormat="1" ht="10.2">
      <c r="B166" s="192"/>
      <c r="C166" s="193"/>
      <c r="D166" s="194" t="s">
        <v>139</v>
      </c>
      <c r="E166" s="195" t="s">
        <v>19</v>
      </c>
      <c r="F166" s="196" t="s">
        <v>244</v>
      </c>
      <c r="G166" s="193"/>
      <c r="H166" s="197">
        <v>3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139</v>
      </c>
      <c r="AU166" s="203" t="s">
        <v>82</v>
      </c>
      <c r="AV166" s="13" t="s">
        <v>82</v>
      </c>
      <c r="AW166" s="13" t="s">
        <v>33</v>
      </c>
      <c r="AX166" s="13" t="s">
        <v>72</v>
      </c>
      <c r="AY166" s="203" t="s">
        <v>127</v>
      </c>
    </row>
    <row r="167" spans="2:51" s="13" customFormat="1" ht="10.2">
      <c r="B167" s="192"/>
      <c r="C167" s="193"/>
      <c r="D167" s="194" t="s">
        <v>139</v>
      </c>
      <c r="E167" s="195" t="s">
        <v>19</v>
      </c>
      <c r="F167" s="196" t="s">
        <v>245</v>
      </c>
      <c r="G167" s="193"/>
      <c r="H167" s="197">
        <v>72.46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139</v>
      </c>
      <c r="AU167" s="203" t="s">
        <v>82</v>
      </c>
      <c r="AV167" s="13" t="s">
        <v>82</v>
      </c>
      <c r="AW167" s="13" t="s">
        <v>33</v>
      </c>
      <c r="AX167" s="13" t="s">
        <v>72</v>
      </c>
      <c r="AY167" s="203" t="s">
        <v>127</v>
      </c>
    </row>
    <row r="168" spans="2:51" s="13" customFormat="1" ht="10.2">
      <c r="B168" s="192"/>
      <c r="C168" s="193"/>
      <c r="D168" s="194" t="s">
        <v>139</v>
      </c>
      <c r="E168" s="195" t="s">
        <v>19</v>
      </c>
      <c r="F168" s="196" t="s">
        <v>246</v>
      </c>
      <c r="G168" s="193"/>
      <c r="H168" s="197">
        <v>287.99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139</v>
      </c>
      <c r="AU168" s="203" t="s">
        <v>82</v>
      </c>
      <c r="AV168" s="13" t="s">
        <v>82</v>
      </c>
      <c r="AW168" s="13" t="s">
        <v>33</v>
      </c>
      <c r="AX168" s="13" t="s">
        <v>72</v>
      </c>
      <c r="AY168" s="203" t="s">
        <v>127</v>
      </c>
    </row>
    <row r="169" spans="2:51" s="13" customFormat="1" ht="10.2">
      <c r="B169" s="192"/>
      <c r="C169" s="193"/>
      <c r="D169" s="194" t="s">
        <v>139</v>
      </c>
      <c r="E169" s="195" t="s">
        <v>19</v>
      </c>
      <c r="F169" s="196" t="s">
        <v>247</v>
      </c>
      <c r="G169" s="193"/>
      <c r="H169" s="197">
        <v>83.4</v>
      </c>
      <c r="I169" s="198"/>
      <c r="J169" s="193"/>
      <c r="K169" s="193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139</v>
      </c>
      <c r="AU169" s="203" t="s">
        <v>82</v>
      </c>
      <c r="AV169" s="13" t="s">
        <v>82</v>
      </c>
      <c r="AW169" s="13" t="s">
        <v>33</v>
      </c>
      <c r="AX169" s="13" t="s">
        <v>72</v>
      </c>
      <c r="AY169" s="203" t="s">
        <v>127</v>
      </c>
    </row>
    <row r="170" spans="2:51" s="13" customFormat="1" ht="10.2">
      <c r="B170" s="192"/>
      <c r="C170" s="193"/>
      <c r="D170" s="194" t="s">
        <v>139</v>
      </c>
      <c r="E170" s="195" t="s">
        <v>19</v>
      </c>
      <c r="F170" s="196" t="s">
        <v>248</v>
      </c>
      <c r="G170" s="193"/>
      <c r="H170" s="197">
        <v>73.2</v>
      </c>
      <c r="I170" s="198"/>
      <c r="J170" s="193"/>
      <c r="K170" s="193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139</v>
      </c>
      <c r="AU170" s="203" t="s">
        <v>82</v>
      </c>
      <c r="AV170" s="13" t="s">
        <v>82</v>
      </c>
      <c r="AW170" s="13" t="s">
        <v>33</v>
      </c>
      <c r="AX170" s="13" t="s">
        <v>72</v>
      </c>
      <c r="AY170" s="203" t="s">
        <v>127</v>
      </c>
    </row>
    <row r="171" spans="2:51" s="13" customFormat="1" ht="10.2">
      <c r="B171" s="192"/>
      <c r="C171" s="193"/>
      <c r="D171" s="194" t="s">
        <v>139</v>
      </c>
      <c r="E171" s="195" t="s">
        <v>19</v>
      </c>
      <c r="F171" s="196" t="s">
        <v>249</v>
      </c>
      <c r="G171" s="193"/>
      <c r="H171" s="197">
        <v>110.73</v>
      </c>
      <c r="I171" s="198"/>
      <c r="J171" s="193"/>
      <c r="K171" s="193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139</v>
      </c>
      <c r="AU171" s="203" t="s">
        <v>82</v>
      </c>
      <c r="AV171" s="13" t="s">
        <v>82</v>
      </c>
      <c r="AW171" s="13" t="s">
        <v>33</v>
      </c>
      <c r="AX171" s="13" t="s">
        <v>72</v>
      </c>
      <c r="AY171" s="203" t="s">
        <v>127</v>
      </c>
    </row>
    <row r="172" spans="2:51" s="15" customFormat="1" ht="10.2">
      <c r="B172" s="214"/>
      <c r="C172" s="215"/>
      <c r="D172" s="194" t="s">
        <v>139</v>
      </c>
      <c r="E172" s="216" t="s">
        <v>19</v>
      </c>
      <c r="F172" s="217" t="s">
        <v>149</v>
      </c>
      <c r="G172" s="215"/>
      <c r="H172" s="218">
        <v>733.68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139</v>
      </c>
      <c r="AU172" s="224" t="s">
        <v>82</v>
      </c>
      <c r="AV172" s="15" t="s">
        <v>135</v>
      </c>
      <c r="AW172" s="15" t="s">
        <v>33</v>
      </c>
      <c r="AX172" s="15" t="s">
        <v>80</v>
      </c>
      <c r="AY172" s="224" t="s">
        <v>127</v>
      </c>
    </row>
    <row r="173" spans="1:65" s="2" customFormat="1" ht="14.4" customHeight="1">
      <c r="A173" s="35"/>
      <c r="B173" s="36"/>
      <c r="C173" s="226" t="s">
        <v>250</v>
      </c>
      <c r="D173" s="226" t="s">
        <v>171</v>
      </c>
      <c r="E173" s="227" t="s">
        <v>251</v>
      </c>
      <c r="F173" s="228" t="s">
        <v>252</v>
      </c>
      <c r="G173" s="229" t="s">
        <v>206</v>
      </c>
      <c r="H173" s="230">
        <v>16.7</v>
      </c>
      <c r="I173" s="231"/>
      <c r="J173" s="232">
        <f>ROUND(I173*H173,2)</f>
        <v>0</v>
      </c>
      <c r="K173" s="228" t="s">
        <v>134</v>
      </c>
      <c r="L173" s="233"/>
      <c r="M173" s="234" t="s">
        <v>19</v>
      </c>
      <c r="N173" s="235" t="s">
        <v>43</v>
      </c>
      <c r="O173" s="65"/>
      <c r="P173" s="183">
        <f>O173*H173</f>
        <v>0</v>
      </c>
      <c r="Q173" s="183">
        <v>0.0005</v>
      </c>
      <c r="R173" s="183">
        <f>Q173*H173</f>
        <v>0.00835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174</v>
      </c>
      <c r="AT173" s="185" t="s">
        <v>171</v>
      </c>
      <c r="AU173" s="185" t="s">
        <v>82</v>
      </c>
      <c r="AY173" s="18" t="s">
        <v>127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135</v>
      </c>
      <c r="BM173" s="185" t="s">
        <v>253</v>
      </c>
    </row>
    <row r="174" spans="1:65" s="2" customFormat="1" ht="14.4" customHeight="1">
      <c r="A174" s="35"/>
      <c r="B174" s="36"/>
      <c r="C174" s="226" t="s">
        <v>254</v>
      </c>
      <c r="D174" s="226" t="s">
        <v>171</v>
      </c>
      <c r="E174" s="227" t="s">
        <v>255</v>
      </c>
      <c r="F174" s="228" t="s">
        <v>256</v>
      </c>
      <c r="G174" s="229" t="s">
        <v>206</v>
      </c>
      <c r="H174" s="230">
        <v>489.3</v>
      </c>
      <c r="I174" s="231"/>
      <c r="J174" s="232">
        <f>ROUND(I174*H174,2)</f>
        <v>0</v>
      </c>
      <c r="K174" s="228" t="s">
        <v>134</v>
      </c>
      <c r="L174" s="233"/>
      <c r="M174" s="234" t="s">
        <v>19</v>
      </c>
      <c r="N174" s="235" t="s">
        <v>43</v>
      </c>
      <c r="O174" s="65"/>
      <c r="P174" s="183">
        <f>O174*H174</f>
        <v>0</v>
      </c>
      <c r="Q174" s="183">
        <v>4E-05</v>
      </c>
      <c r="R174" s="183">
        <f>Q174*H174</f>
        <v>0.019572000000000003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174</v>
      </c>
      <c r="AT174" s="185" t="s">
        <v>171</v>
      </c>
      <c r="AU174" s="185" t="s">
        <v>82</v>
      </c>
      <c r="AY174" s="18" t="s">
        <v>127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80</v>
      </c>
      <c r="BK174" s="186">
        <f>ROUND(I174*H174,2)</f>
        <v>0</v>
      </c>
      <c r="BL174" s="18" t="s">
        <v>135</v>
      </c>
      <c r="BM174" s="185" t="s">
        <v>257</v>
      </c>
    </row>
    <row r="175" spans="2:51" s="13" customFormat="1" ht="10.2">
      <c r="B175" s="192"/>
      <c r="C175" s="193"/>
      <c r="D175" s="194" t="s">
        <v>139</v>
      </c>
      <c r="E175" s="195" t="s">
        <v>19</v>
      </c>
      <c r="F175" s="196" t="s">
        <v>258</v>
      </c>
      <c r="G175" s="193"/>
      <c r="H175" s="197">
        <v>109.24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139</v>
      </c>
      <c r="AU175" s="203" t="s">
        <v>82</v>
      </c>
      <c r="AV175" s="13" t="s">
        <v>82</v>
      </c>
      <c r="AW175" s="13" t="s">
        <v>33</v>
      </c>
      <c r="AX175" s="13" t="s">
        <v>72</v>
      </c>
      <c r="AY175" s="203" t="s">
        <v>127</v>
      </c>
    </row>
    <row r="176" spans="2:51" s="13" customFormat="1" ht="10.2">
      <c r="B176" s="192"/>
      <c r="C176" s="193"/>
      <c r="D176" s="194" t="s">
        <v>139</v>
      </c>
      <c r="E176" s="195" t="s">
        <v>19</v>
      </c>
      <c r="F176" s="196" t="s">
        <v>259</v>
      </c>
      <c r="G176" s="193"/>
      <c r="H176" s="197">
        <v>184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139</v>
      </c>
      <c r="AU176" s="203" t="s">
        <v>82</v>
      </c>
      <c r="AV176" s="13" t="s">
        <v>82</v>
      </c>
      <c r="AW176" s="13" t="s">
        <v>33</v>
      </c>
      <c r="AX176" s="13" t="s">
        <v>72</v>
      </c>
      <c r="AY176" s="203" t="s">
        <v>127</v>
      </c>
    </row>
    <row r="177" spans="2:51" s="13" customFormat="1" ht="10.2">
      <c r="B177" s="192"/>
      <c r="C177" s="193"/>
      <c r="D177" s="194" t="s">
        <v>139</v>
      </c>
      <c r="E177" s="195" t="s">
        <v>19</v>
      </c>
      <c r="F177" s="196" t="s">
        <v>260</v>
      </c>
      <c r="G177" s="193"/>
      <c r="H177" s="197">
        <v>21.96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139</v>
      </c>
      <c r="AU177" s="203" t="s">
        <v>82</v>
      </c>
      <c r="AV177" s="13" t="s">
        <v>82</v>
      </c>
      <c r="AW177" s="13" t="s">
        <v>33</v>
      </c>
      <c r="AX177" s="13" t="s">
        <v>72</v>
      </c>
      <c r="AY177" s="203" t="s">
        <v>127</v>
      </c>
    </row>
    <row r="178" spans="2:51" s="13" customFormat="1" ht="10.2">
      <c r="B178" s="192"/>
      <c r="C178" s="193"/>
      <c r="D178" s="194" t="s">
        <v>139</v>
      </c>
      <c r="E178" s="195" t="s">
        <v>19</v>
      </c>
      <c r="F178" s="196" t="s">
        <v>261</v>
      </c>
      <c r="G178" s="193"/>
      <c r="H178" s="197">
        <v>132</v>
      </c>
      <c r="I178" s="198"/>
      <c r="J178" s="193"/>
      <c r="K178" s="193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139</v>
      </c>
      <c r="AU178" s="203" t="s">
        <v>82</v>
      </c>
      <c r="AV178" s="13" t="s">
        <v>82</v>
      </c>
      <c r="AW178" s="13" t="s">
        <v>33</v>
      </c>
      <c r="AX178" s="13" t="s">
        <v>72</v>
      </c>
      <c r="AY178" s="203" t="s">
        <v>127</v>
      </c>
    </row>
    <row r="179" spans="2:51" s="13" customFormat="1" ht="10.2">
      <c r="B179" s="192"/>
      <c r="C179" s="193"/>
      <c r="D179" s="194" t="s">
        <v>139</v>
      </c>
      <c r="E179" s="195" t="s">
        <v>19</v>
      </c>
      <c r="F179" s="196" t="s">
        <v>262</v>
      </c>
      <c r="G179" s="193"/>
      <c r="H179" s="197">
        <v>24.9</v>
      </c>
      <c r="I179" s="198"/>
      <c r="J179" s="193"/>
      <c r="K179" s="193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139</v>
      </c>
      <c r="AU179" s="203" t="s">
        <v>82</v>
      </c>
      <c r="AV179" s="13" t="s">
        <v>82</v>
      </c>
      <c r="AW179" s="13" t="s">
        <v>33</v>
      </c>
      <c r="AX179" s="13" t="s">
        <v>72</v>
      </c>
      <c r="AY179" s="203" t="s">
        <v>127</v>
      </c>
    </row>
    <row r="180" spans="2:51" s="13" customFormat="1" ht="10.2">
      <c r="B180" s="192"/>
      <c r="C180" s="193"/>
      <c r="D180" s="194" t="s">
        <v>139</v>
      </c>
      <c r="E180" s="195" t="s">
        <v>19</v>
      </c>
      <c r="F180" s="196" t="s">
        <v>263</v>
      </c>
      <c r="G180" s="193"/>
      <c r="H180" s="197">
        <v>6.6</v>
      </c>
      <c r="I180" s="198"/>
      <c r="J180" s="193"/>
      <c r="K180" s="193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139</v>
      </c>
      <c r="AU180" s="203" t="s">
        <v>82</v>
      </c>
      <c r="AV180" s="13" t="s">
        <v>82</v>
      </c>
      <c r="AW180" s="13" t="s">
        <v>33</v>
      </c>
      <c r="AX180" s="13" t="s">
        <v>72</v>
      </c>
      <c r="AY180" s="203" t="s">
        <v>127</v>
      </c>
    </row>
    <row r="181" spans="2:51" s="13" customFormat="1" ht="10.2">
      <c r="B181" s="192"/>
      <c r="C181" s="193"/>
      <c r="D181" s="194" t="s">
        <v>139</v>
      </c>
      <c r="E181" s="195" t="s">
        <v>19</v>
      </c>
      <c r="F181" s="196" t="s">
        <v>264</v>
      </c>
      <c r="G181" s="193"/>
      <c r="H181" s="197">
        <v>10.6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139</v>
      </c>
      <c r="AU181" s="203" t="s">
        <v>82</v>
      </c>
      <c r="AV181" s="13" t="s">
        <v>82</v>
      </c>
      <c r="AW181" s="13" t="s">
        <v>33</v>
      </c>
      <c r="AX181" s="13" t="s">
        <v>72</v>
      </c>
      <c r="AY181" s="203" t="s">
        <v>127</v>
      </c>
    </row>
    <row r="182" spans="2:51" s="15" customFormat="1" ht="10.2">
      <c r="B182" s="214"/>
      <c r="C182" s="215"/>
      <c r="D182" s="194" t="s">
        <v>139</v>
      </c>
      <c r="E182" s="216" t="s">
        <v>19</v>
      </c>
      <c r="F182" s="217" t="s">
        <v>149</v>
      </c>
      <c r="G182" s="215"/>
      <c r="H182" s="218">
        <v>489.3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139</v>
      </c>
      <c r="AU182" s="224" t="s">
        <v>82</v>
      </c>
      <c r="AV182" s="15" t="s">
        <v>135</v>
      </c>
      <c r="AW182" s="15" t="s">
        <v>33</v>
      </c>
      <c r="AX182" s="15" t="s">
        <v>80</v>
      </c>
      <c r="AY182" s="224" t="s">
        <v>127</v>
      </c>
    </row>
    <row r="183" spans="1:65" s="2" customFormat="1" ht="14.4" customHeight="1">
      <c r="A183" s="35"/>
      <c r="B183" s="36"/>
      <c r="C183" s="226" t="s">
        <v>265</v>
      </c>
      <c r="D183" s="226" t="s">
        <v>171</v>
      </c>
      <c r="E183" s="227" t="s">
        <v>266</v>
      </c>
      <c r="F183" s="228" t="s">
        <v>267</v>
      </c>
      <c r="G183" s="229" t="s">
        <v>206</v>
      </c>
      <c r="H183" s="230">
        <v>192.56</v>
      </c>
      <c r="I183" s="231"/>
      <c r="J183" s="232">
        <f>ROUND(I183*H183,2)</f>
        <v>0</v>
      </c>
      <c r="K183" s="228" t="s">
        <v>134</v>
      </c>
      <c r="L183" s="233"/>
      <c r="M183" s="234" t="s">
        <v>19</v>
      </c>
      <c r="N183" s="235" t="s">
        <v>43</v>
      </c>
      <c r="O183" s="65"/>
      <c r="P183" s="183">
        <f>O183*H183</f>
        <v>0</v>
      </c>
      <c r="Q183" s="183">
        <v>0.0003</v>
      </c>
      <c r="R183" s="183">
        <f>Q183*H183</f>
        <v>0.05776799999999999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174</v>
      </c>
      <c r="AT183" s="185" t="s">
        <v>171</v>
      </c>
      <c r="AU183" s="185" t="s">
        <v>82</v>
      </c>
      <c r="AY183" s="18" t="s">
        <v>127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80</v>
      </c>
      <c r="BK183" s="186">
        <f>ROUND(I183*H183,2)</f>
        <v>0</v>
      </c>
      <c r="BL183" s="18" t="s">
        <v>135</v>
      </c>
      <c r="BM183" s="185" t="s">
        <v>268</v>
      </c>
    </row>
    <row r="184" spans="2:51" s="13" customFormat="1" ht="10.2">
      <c r="B184" s="192"/>
      <c r="C184" s="193"/>
      <c r="D184" s="194" t="s">
        <v>139</v>
      </c>
      <c r="E184" s="195" t="s">
        <v>19</v>
      </c>
      <c r="F184" s="196" t="s">
        <v>269</v>
      </c>
      <c r="G184" s="193"/>
      <c r="H184" s="197">
        <v>44.51</v>
      </c>
      <c r="I184" s="198"/>
      <c r="J184" s="193"/>
      <c r="K184" s="193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139</v>
      </c>
      <c r="AU184" s="203" t="s">
        <v>82</v>
      </c>
      <c r="AV184" s="13" t="s">
        <v>82</v>
      </c>
      <c r="AW184" s="13" t="s">
        <v>33</v>
      </c>
      <c r="AX184" s="13" t="s">
        <v>72</v>
      </c>
      <c r="AY184" s="203" t="s">
        <v>127</v>
      </c>
    </row>
    <row r="185" spans="2:51" s="13" customFormat="1" ht="10.2">
      <c r="B185" s="192"/>
      <c r="C185" s="193"/>
      <c r="D185" s="194" t="s">
        <v>139</v>
      </c>
      <c r="E185" s="195" t="s">
        <v>19</v>
      </c>
      <c r="F185" s="196" t="s">
        <v>270</v>
      </c>
      <c r="G185" s="193"/>
      <c r="H185" s="197">
        <v>64.15</v>
      </c>
      <c r="I185" s="198"/>
      <c r="J185" s="193"/>
      <c r="K185" s="193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139</v>
      </c>
      <c r="AU185" s="203" t="s">
        <v>82</v>
      </c>
      <c r="AV185" s="13" t="s">
        <v>82</v>
      </c>
      <c r="AW185" s="13" t="s">
        <v>33</v>
      </c>
      <c r="AX185" s="13" t="s">
        <v>72</v>
      </c>
      <c r="AY185" s="203" t="s">
        <v>127</v>
      </c>
    </row>
    <row r="186" spans="2:51" s="13" customFormat="1" ht="10.2">
      <c r="B186" s="192"/>
      <c r="C186" s="193"/>
      <c r="D186" s="194" t="s">
        <v>139</v>
      </c>
      <c r="E186" s="195" t="s">
        <v>19</v>
      </c>
      <c r="F186" s="196" t="s">
        <v>271</v>
      </c>
      <c r="G186" s="193"/>
      <c r="H186" s="197">
        <v>7</v>
      </c>
      <c r="I186" s="198"/>
      <c r="J186" s="193"/>
      <c r="K186" s="193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139</v>
      </c>
      <c r="AU186" s="203" t="s">
        <v>82</v>
      </c>
      <c r="AV186" s="13" t="s">
        <v>82</v>
      </c>
      <c r="AW186" s="13" t="s">
        <v>33</v>
      </c>
      <c r="AX186" s="13" t="s">
        <v>72</v>
      </c>
      <c r="AY186" s="203" t="s">
        <v>127</v>
      </c>
    </row>
    <row r="187" spans="2:51" s="13" customFormat="1" ht="10.2">
      <c r="B187" s="192"/>
      <c r="C187" s="193"/>
      <c r="D187" s="194" t="s">
        <v>139</v>
      </c>
      <c r="E187" s="195" t="s">
        <v>19</v>
      </c>
      <c r="F187" s="196" t="s">
        <v>272</v>
      </c>
      <c r="G187" s="193"/>
      <c r="H187" s="197">
        <v>58.05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139</v>
      </c>
      <c r="AU187" s="203" t="s">
        <v>82</v>
      </c>
      <c r="AV187" s="13" t="s">
        <v>82</v>
      </c>
      <c r="AW187" s="13" t="s">
        <v>33</v>
      </c>
      <c r="AX187" s="13" t="s">
        <v>72</v>
      </c>
      <c r="AY187" s="203" t="s">
        <v>127</v>
      </c>
    </row>
    <row r="188" spans="2:51" s="13" customFormat="1" ht="10.2">
      <c r="B188" s="192"/>
      <c r="C188" s="193"/>
      <c r="D188" s="194" t="s">
        <v>139</v>
      </c>
      <c r="E188" s="195" t="s">
        <v>19</v>
      </c>
      <c r="F188" s="196" t="s">
        <v>273</v>
      </c>
      <c r="G188" s="193"/>
      <c r="H188" s="197">
        <v>12.9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139</v>
      </c>
      <c r="AU188" s="203" t="s">
        <v>82</v>
      </c>
      <c r="AV188" s="13" t="s">
        <v>82</v>
      </c>
      <c r="AW188" s="13" t="s">
        <v>33</v>
      </c>
      <c r="AX188" s="13" t="s">
        <v>72</v>
      </c>
      <c r="AY188" s="203" t="s">
        <v>127</v>
      </c>
    </row>
    <row r="189" spans="2:51" s="13" customFormat="1" ht="10.2">
      <c r="B189" s="192"/>
      <c r="C189" s="193"/>
      <c r="D189" s="194" t="s">
        <v>139</v>
      </c>
      <c r="E189" s="195" t="s">
        <v>19</v>
      </c>
      <c r="F189" s="196" t="s">
        <v>274</v>
      </c>
      <c r="G189" s="193"/>
      <c r="H189" s="197">
        <v>3.45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139</v>
      </c>
      <c r="AU189" s="203" t="s">
        <v>82</v>
      </c>
      <c r="AV189" s="13" t="s">
        <v>82</v>
      </c>
      <c r="AW189" s="13" t="s">
        <v>33</v>
      </c>
      <c r="AX189" s="13" t="s">
        <v>72</v>
      </c>
      <c r="AY189" s="203" t="s">
        <v>127</v>
      </c>
    </row>
    <row r="190" spans="2:51" s="13" customFormat="1" ht="10.2">
      <c r="B190" s="192"/>
      <c r="C190" s="193"/>
      <c r="D190" s="194" t="s">
        <v>139</v>
      </c>
      <c r="E190" s="195" t="s">
        <v>19</v>
      </c>
      <c r="F190" s="196" t="s">
        <v>275</v>
      </c>
      <c r="G190" s="193"/>
      <c r="H190" s="197">
        <v>2.5</v>
      </c>
      <c r="I190" s="198"/>
      <c r="J190" s="193"/>
      <c r="K190" s="193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139</v>
      </c>
      <c r="AU190" s="203" t="s">
        <v>82</v>
      </c>
      <c r="AV190" s="13" t="s">
        <v>82</v>
      </c>
      <c r="AW190" s="13" t="s">
        <v>33</v>
      </c>
      <c r="AX190" s="13" t="s">
        <v>72</v>
      </c>
      <c r="AY190" s="203" t="s">
        <v>127</v>
      </c>
    </row>
    <row r="191" spans="2:51" s="15" customFormat="1" ht="10.2">
      <c r="B191" s="214"/>
      <c r="C191" s="215"/>
      <c r="D191" s="194" t="s">
        <v>139</v>
      </c>
      <c r="E191" s="216" t="s">
        <v>19</v>
      </c>
      <c r="F191" s="217" t="s">
        <v>149</v>
      </c>
      <c r="G191" s="215"/>
      <c r="H191" s="218">
        <v>192.56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139</v>
      </c>
      <c r="AU191" s="224" t="s">
        <v>82</v>
      </c>
      <c r="AV191" s="15" t="s">
        <v>135</v>
      </c>
      <c r="AW191" s="15" t="s">
        <v>33</v>
      </c>
      <c r="AX191" s="15" t="s">
        <v>80</v>
      </c>
      <c r="AY191" s="224" t="s">
        <v>127</v>
      </c>
    </row>
    <row r="192" spans="1:65" s="2" customFormat="1" ht="14.4" customHeight="1">
      <c r="A192" s="35"/>
      <c r="B192" s="36"/>
      <c r="C192" s="226" t="s">
        <v>7</v>
      </c>
      <c r="D192" s="226" t="s">
        <v>171</v>
      </c>
      <c r="E192" s="227" t="s">
        <v>276</v>
      </c>
      <c r="F192" s="228" t="s">
        <v>277</v>
      </c>
      <c r="G192" s="229" t="s">
        <v>206</v>
      </c>
      <c r="H192" s="230">
        <v>147.3</v>
      </c>
      <c r="I192" s="231"/>
      <c r="J192" s="232">
        <f>ROUND(I192*H192,2)</f>
        <v>0</v>
      </c>
      <c r="K192" s="228" t="s">
        <v>134</v>
      </c>
      <c r="L192" s="233"/>
      <c r="M192" s="234" t="s">
        <v>19</v>
      </c>
      <c r="N192" s="235" t="s">
        <v>43</v>
      </c>
      <c r="O192" s="65"/>
      <c r="P192" s="183">
        <f>O192*H192</f>
        <v>0</v>
      </c>
      <c r="Q192" s="183">
        <v>2E-05</v>
      </c>
      <c r="R192" s="183">
        <f>Q192*H192</f>
        <v>0.0029460000000000003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174</v>
      </c>
      <c r="AT192" s="185" t="s">
        <v>171</v>
      </c>
      <c r="AU192" s="185" t="s">
        <v>82</v>
      </c>
      <c r="AY192" s="18" t="s">
        <v>127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80</v>
      </c>
      <c r="BK192" s="186">
        <f>ROUND(I192*H192,2)</f>
        <v>0</v>
      </c>
      <c r="BL192" s="18" t="s">
        <v>135</v>
      </c>
      <c r="BM192" s="185" t="s">
        <v>278</v>
      </c>
    </row>
    <row r="193" spans="2:51" s="13" customFormat="1" ht="10.2">
      <c r="B193" s="192"/>
      <c r="C193" s="193"/>
      <c r="D193" s="194" t="s">
        <v>139</v>
      </c>
      <c r="E193" s="195" t="s">
        <v>19</v>
      </c>
      <c r="F193" s="196" t="s">
        <v>279</v>
      </c>
      <c r="G193" s="193"/>
      <c r="H193" s="197">
        <v>147.3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139</v>
      </c>
      <c r="AU193" s="203" t="s">
        <v>82</v>
      </c>
      <c r="AV193" s="13" t="s">
        <v>82</v>
      </c>
      <c r="AW193" s="13" t="s">
        <v>33</v>
      </c>
      <c r="AX193" s="13" t="s">
        <v>80</v>
      </c>
      <c r="AY193" s="203" t="s">
        <v>127</v>
      </c>
    </row>
    <row r="194" spans="1:65" s="2" customFormat="1" ht="14.4" customHeight="1">
      <c r="A194" s="35"/>
      <c r="B194" s="36"/>
      <c r="C194" s="226" t="s">
        <v>280</v>
      </c>
      <c r="D194" s="226" t="s">
        <v>171</v>
      </c>
      <c r="E194" s="227" t="s">
        <v>281</v>
      </c>
      <c r="F194" s="228" t="s">
        <v>282</v>
      </c>
      <c r="G194" s="229" t="s">
        <v>206</v>
      </c>
      <c r="H194" s="230">
        <v>115.66</v>
      </c>
      <c r="I194" s="231"/>
      <c r="J194" s="232">
        <f>ROUND(I194*H194,2)</f>
        <v>0</v>
      </c>
      <c r="K194" s="228" t="s">
        <v>134</v>
      </c>
      <c r="L194" s="233"/>
      <c r="M194" s="234" t="s">
        <v>19</v>
      </c>
      <c r="N194" s="235" t="s">
        <v>43</v>
      </c>
      <c r="O194" s="65"/>
      <c r="P194" s="183">
        <f>O194*H194</f>
        <v>0</v>
      </c>
      <c r="Q194" s="183">
        <v>0.0005</v>
      </c>
      <c r="R194" s="183">
        <f>Q194*H194</f>
        <v>0.05783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174</v>
      </c>
      <c r="AT194" s="185" t="s">
        <v>171</v>
      </c>
      <c r="AU194" s="185" t="s">
        <v>82</v>
      </c>
      <c r="AY194" s="18" t="s">
        <v>127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135</v>
      </c>
      <c r="BM194" s="185" t="s">
        <v>283</v>
      </c>
    </row>
    <row r="195" spans="1:65" s="2" customFormat="1" ht="14.4" customHeight="1">
      <c r="A195" s="35"/>
      <c r="B195" s="36"/>
      <c r="C195" s="226" t="s">
        <v>284</v>
      </c>
      <c r="D195" s="226" t="s">
        <v>171</v>
      </c>
      <c r="E195" s="227" t="s">
        <v>285</v>
      </c>
      <c r="F195" s="228" t="s">
        <v>286</v>
      </c>
      <c r="G195" s="229" t="s">
        <v>206</v>
      </c>
      <c r="H195" s="230">
        <v>864.96</v>
      </c>
      <c r="I195" s="231"/>
      <c r="J195" s="232">
        <f>ROUND(I195*H195,2)</f>
        <v>0</v>
      </c>
      <c r="K195" s="228" t="s">
        <v>134</v>
      </c>
      <c r="L195" s="233"/>
      <c r="M195" s="234" t="s">
        <v>19</v>
      </c>
      <c r="N195" s="235" t="s">
        <v>43</v>
      </c>
      <c r="O195" s="65"/>
      <c r="P195" s="183">
        <f>O195*H195</f>
        <v>0</v>
      </c>
      <c r="Q195" s="183">
        <v>4E-05</v>
      </c>
      <c r="R195" s="183">
        <f>Q195*H195</f>
        <v>0.0345984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174</v>
      </c>
      <c r="AT195" s="185" t="s">
        <v>171</v>
      </c>
      <c r="AU195" s="185" t="s">
        <v>82</v>
      </c>
      <c r="AY195" s="18" t="s">
        <v>127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80</v>
      </c>
      <c r="BK195" s="186">
        <f>ROUND(I195*H195,2)</f>
        <v>0</v>
      </c>
      <c r="BL195" s="18" t="s">
        <v>135</v>
      </c>
      <c r="BM195" s="185" t="s">
        <v>287</v>
      </c>
    </row>
    <row r="196" spans="2:51" s="13" customFormat="1" ht="10.2">
      <c r="B196" s="192"/>
      <c r="C196" s="193"/>
      <c r="D196" s="194" t="s">
        <v>139</v>
      </c>
      <c r="E196" s="195" t="s">
        <v>19</v>
      </c>
      <c r="F196" s="196" t="s">
        <v>288</v>
      </c>
      <c r="G196" s="193"/>
      <c r="H196" s="197">
        <v>864.96</v>
      </c>
      <c r="I196" s="198"/>
      <c r="J196" s="193"/>
      <c r="K196" s="193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139</v>
      </c>
      <c r="AU196" s="203" t="s">
        <v>82</v>
      </c>
      <c r="AV196" s="13" t="s">
        <v>82</v>
      </c>
      <c r="AW196" s="13" t="s">
        <v>33</v>
      </c>
      <c r="AX196" s="13" t="s">
        <v>80</v>
      </c>
      <c r="AY196" s="203" t="s">
        <v>127</v>
      </c>
    </row>
    <row r="197" spans="1:65" s="2" customFormat="1" ht="14.4" customHeight="1">
      <c r="A197" s="35"/>
      <c r="B197" s="36"/>
      <c r="C197" s="226" t="s">
        <v>289</v>
      </c>
      <c r="D197" s="226" t="s">
        <v>171</v>
      </c>
      <c r="E197" s="227" t="s">
        <v>290</v>
      </c>
      <c r="F197" s="228" t="s">
        <v>291</v>
      </c>
      <c r="G197" s="229" t="s">
        <v>206</v>
      </c>
      <c r="H197" s="230">
        <v>183.06</v>
      </c>
      <c r="I197" s="231"/>
      <c r="J197" s="232">
        <f>ROUND(I197*H197,2)</f>
        <v>0</v>
      </c>
      <c r="K197" s="228" t="s">
        <v>134</v>
      </c>
      <c r="L197" s="233"/>
      <c r="M197" s="234" t="s">
        <v>19</v>
      </c>
      <c r="N197" s="235" t="s">
        <v>43</v>
      </c>
      <c r="O197" s="65"/>
      <c r="P197" s="183">
        <f>O197*H197</f>
        <v>0</v>
      </c>
      <c r="Q197" s="183">
        <v>0.0002</v>
      </c>
      <c r="R197" s="183">
        <f>Q197*H197</f>
        <v>0.036612000000000006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174</v>
      </c>
      <c r="AT197" s="185" t="s">
        <v>171</v>
      </c>
      <c r="AU197" s="185" t="s">
        <v>82</v>
      </c>
      <c r="AY197" s="18" t="s">
        <v>127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135</v>
      </c>
      <c r="BM197" s="185" t="s">
        <v>292</v>
      </c>
    </row>
    <row r="198" spans="2:51" s="13" customFormat="1" ht="10.2">
      <c r="B198" s="192"/>
      <c r="C198" s="193"/>
      <c r="D198" s="194" t="s">
        <v>139</v>
      </c>
      <c r="E198" s="195" t="s">
        <v>19</v>
      </c>
      <c r="F198" s="196" t="s">
        <v>293</v>
      </c>
      <c r="G198" s="193"/>
      <c r="H198" s="197">
        <v>183.06</v>
      </c>
      <c r="I198" s="198"/>
      <c r="J198" s="193"/>
      <c r="K198" s="193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139</v>
      </c>
      <c r="AU198" s="203" t="s">
        <v>82</v>
      </c>
      <c r="AV198" s="13" t="s">
        <v>82</v>
      </c>
      <c r="AW198" s="13" t="s">
        <v>33</v>
      </c>
      <c r="AX198" s="13" t="s">
        <v>80</v>
      </c>
      <c r="AY198" s="203" t="s">
        <v>127</v>
      </c>
    </row>
    <row r="199" spans="1:65" s="2" customFormat="1" ht="14.4" customHeight="1">
      <c r="A199" s="35"/>
      <c r="B199" s="36"/>
      <c r="C199" s="174" t="s">
        <v>294</v>
      </c>
      <c r="D199" s="174" t="s">
        <v>130</v>
      </c>
      <c r="E199" s="175" t="s">
        <v>295</v>
      </c>
      <c r="F199" s="176" t="s">
        <v>296</v>
      </c>
      <c r="G199" s="177" t="s">
        <v>133</v>
      </c>
      <c r="H199" s="178">
        <v>575</v>
      </c>
      <c r="I199" s="179"/>
      <c r="J199" s="180">
        <f>ROUND(I199*H199,2)</f>
        <v>0</v>
      </c>
      <c r="K199" s="176" t="s">
        <v>19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0.0181</v>
      </c>
      <c r="R199" s="183">
        <f>Q199*H199</f>
        <v>10.4075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135</v>
      </c>
      <c r="AT199" s="185" t="s">
        <v>130</v>
      </c>
      <c r="AU199" s="185" t="s">
        <v>82</v>
      </c>
      <c r="AY199" s="18" t="s">
        <v>127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135</v>
      </c>
      <c r="BM199" s="185" t="s">
        <v>297</v>
      </c>
    </row>
    <row r="200" spans="1:47" s="2" customFormat="1" ht="115.2">
      <c r="A200" s="35"/>
      <c r="B200" s="36"/>
      <c r="C200" s="37"/>
      <c r="D200" s="194" t="s">
        <v>168</v>
      </c>
      <c r="E200" s="37"/>
      <c r="F200" s="225" t="s">
        <v>298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168</v>
      </c>
      <c r="AU200" s="18" t="s">
        <v>82</v>
      </c>
    </row>
    <row r="201" spans="1:65" s="2" customFormat="1" ht="14.4" customHeight="1">
      <c r="A201" s="35"/>
      <c r="B201" s="36"/>
      <c r="C201" s="174" t="s">
        <v>299</v>
      </c>
      <c r="D201" s="174" t="s">
        <v>130</v>
      </c>
      <c r="E201" s="175" t="s">
        <v>300</v>
      </c>
      <c r="F201" s="176" t="s">
        <v>301</v>
      </c>
      <c r="G201" s="177" t="s">
        <v>133</v>
      </c>
      <c r="H201" s="178">
        <v>5</v>
      </c>
      <c r="I201" s="179"/>
      <c r="J201" s="180">
        <f>ROUND(I201*H201,2)</f>
        <v>0</v>
      </c>
      <c r="K201" s="176" t="s">
        <v>134</v>
      </c>
      <c r="L201" s="40"/>
      <c r="M201" s="181" t="s">
        <v>19</v>
      </c>
      <c r="N201" s="182" t="s">
        <v>43</v>
      </c>
      <c r="O201" s="65"/>
      <c r="P201" s="183">
        <f>O201*H201</f>
        <v>0</v>
      </c>
      <c r="Q201" s="183">
        <v>0.01208</v>
      </c>
      <c r="R201" s="183">
        <f>Q201*H201</f>
        <v>0.0604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135</v>
      </c>
      <c r="AT201" s="185" t="s">
        <v>130</v>
      </c>
      <c r="AU201" s="185" t="s">
        <v>82</v>
      </c>
      <c r="AY201" s="18" t="s">
        <v>127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135</v>
      </c>
      <c r="BM201" s="185" t="s">
        <v>302</v>
      </c>
    </row>
    <row r="202" spans="1:47" s="2" customFormat="1" ht="10.2">
      <c r="A202" s="35"/>
      <c r="B202" s="36"/>
      <c r="C202" s="37"/>
      <c r="D202" s="187" t="s">
        <v>137</v>
      </c>
      <c r="E202" s="37"/>
      <c r="F202" s="188" t="s">
        <v>303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137</v>
      </c>
      <c r="AU202" s="18" t="s">
        <v>82</v>
      </c>
    </row>
    <row r="203" spans="1:65" s="2" customFormat="1" ht="19.8" customHeight="1">
      <c r="A203" s="35"/>
      <c r="B203" s="36"/>
      <c r="C203" s="174" t="s">
        <v>304</v>
      </c>
      <c r="D203" s="174" t="s">
        <v>130</v>
      </c>
      <c r="E203" s="175" t="s">
        <v>305</v>
      </c>
      <c r="F203" s="176" t="s">
        <v>306</v>
      </c>
      <c r="G203" s="177" t="s">
        <v>133</v>
      </c>
      <c r="H203" s="178">
        <v>481.832</v>
      </c>
      <c r="I203" s="179"/>
      <c r="J203" s="180">
        <f>ROUND(I203*H203,2)</f>
        <v>0</v>
      </c>
      <c r="K203" s="176" t="s">
        <v>134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0.01198</v>
      </c>
      <c r="R203" s="183">
        <f>Q203*H203</f>
        <v>5.7723473599999995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135</v>
      </c>
      <c r="AT203" s="185" t="s">
        <v>130</v>
      </c>
      <c r="AU203" s="185" t="s">
        <v>82</v>
      </c>
      <c r="AY203" s="18" t="s">
        <v>127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135</v>
      </c>
      <c r="BM203" s="185" t="s">
        <v>307</v>
      </c>
    </row>
    <row r="204" spans="1:47" s="2" customFormat="1" ht="10.2">
      <c r="A204" s="35"/>
      <c r="B204" s="36"/>
      <c r="C204" s="37"/>
      <c r="D204" s="187" t="s">
        <v>137</v>
      </c>
      <c r="E204" s="37"/>
      <c r="F204" s="188" t="s">
        <v>308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137</v>
      </c>
      <c r="AU204" s="18" t="s">
        <v>82</v>
      </c>
    </row>
    <row r="205" spans="1:65" s="2" customFormat="1" ht="19.8" customHeight="1">
      <c r="A205" s="35"/>
      <c r="B205" s="36"/>
      <c r="C205" s="174" t="s">
        <v>309</v>
      </c>
      <c r="D205" s="174" t="s">
        <v>130</v>
      </c>
      <c r="E205" s="175" t="s">
        <v>310</v>
      </c>
      <c r="F205" s="176" t="s">
        <v>311</v>
      </c>
      <c r="G205" s="177" t="s">
        <v>133</v>
      </c>
      <c r="H205" s="178">
        <v>457.232</v>
      </c>
      <c r="I205" s="179"/>
      <c r="J205" s="180">
        <f>ROUND(I205*H205,2)</f>
        <v>0</v>
      </c>
      <c r="K205" s="176" t="s">
        <v>134</v>
      </c>
      <c r="L205" s="40"/>
      <c r="M205" s="181" t="s">
        <v>19</v>
      </c>
      <c r="N205" s="182" t="s">
        <v>43</v>
      </c>
      <c r="O205" s="65"/>
      <c r="P205" s="183">
        <f>O205*H205</f>
        <v>0</v>
      </c>
      <c r="Q205" s="183">
        <v>0.03082</v>
      </c>
      <c r="R205" s="183">
        <f>Q205*H205</f>
        <v>14.091890240000001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135</v>
      </c>
      <c r="AT205" s="185" t="s">
        <v>130</v>
      </c>
      <c r="AU205" s="185" t="s">
        <v>82</v>
      </c>
      <c r="AY205" s="18" t="s">
        <v>127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135</v>
      </c>
      <c r="BM205" s="185" t="s">
        <v>312</v>
      </c>
    </row>
    <row r="206" spans="1:47" s="2" customFormat="1" ht="10.2">
      <c r="A206" s="35"/>
      <c r="B206" s="36"/>
      <c r="C206" s="37"/>
      <c r="D206" s="187" t="s">
        <v>137</v>
      </c>
      <c r="E206" s="37"/>
      <c r="F206" s="188" t="s">
        <v>313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137</v>
      </c>
      <c r="AU206" s="18" t="s">
        <v>82</v>
      </c>
    </row>
    <row r="207" spans="1:65" s="2" customFormat="1" ht="30" customHeight="1">
      <c r="A207" s="35"/>
      <c r="B207" s="36"/>
      <c r="C207" s="174" t="s">
        <v>314</v>
      </c>
      <c r="D207" s="174" t="s">
        <v>130</v>
      </c>
      <c r="E207" s="175" t="s">
        <v>315</v>
      </c>
      <c r="F207" s="176" t="s">
        <v>316</v>
      </c>
      <c r="G207" s="177" t="s">
        <v>133</v>
      </c>
      <c r="H207" s="178">
        <v>271.003</v>
      </c>
      <c r="I207" s="179"/>
      <c r="J207" s="180">
        <f>ROUND(I207*H207,2)</f>
        <v>0</v>
      </c>
      <c r="K207" s="176" t="s">
        <v>19</v>
      </c>
      <c r="L207" s="40"/>
      <c r="M207" s="181" t="s">
        <v>19</v>
      </c>
      <c r="N207" s="182" t="s">
        <v>43</v>
      </c>
      <c r="O207" s="65"/>
      <c r="P207" s="183">
        <f>O207*H207</f>
        <v>0</v>
      </c>
      <c r="Q207" s="183">
        <v>0.0399</v>
      </c>
      <c r="R207" s="183">
        <f>Q207*H207</f>
        <v>10.813019699999998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135</v>
      </c>
      <c r="AT207" s="185" t="s">
        <v>130</v>
      </c>
      <c r="AU207" s="185" t="s">
        <v>82</v>
      </c>
      <c r="AY207" s="18" t="s">
        <v>127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80</v>
      </c>
      <c r="BK207" s="186">
        <f>ROUND(I207*H207,2)</f>
        <v>0</v>
      </c>
      <c r="BL207" s="18" t="s">
        <v>135</v>
      </c>
      <c r="BM207" s="185" t="s">
        <v>317</v>
      </c>
    </row>
    <row r="208" spans="1:47" s="2" customFormat="1" ht="134.4">
      <c r="A208" s="35"/>
      <c r="B208" s="36"/>
      <c r="C208" s="37"/>
      <c r="D208" s="194" t="s">
        <v>168</v>
      </c>
      <c r="E208" s="37"/>
      <c r="F208" s="225" t="s">
        <v>318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168</v>
      </c>
      <c r="AU208" s="18" t="s">
        <v>82</v>
      </c>
    </row>
    <row r="209" spans="1:65" s="2" customFormat="1" ht="22.2" customHeight="1">
      <c r="A209" s="35"/>
      <c r="B209" s="36"/>
      <c r="C209" s="174" t="s">
        <v>319</v>
      </c>
      <c r="D209" s="174" t="s">
        <v>130</v>
      </c>
      <c r="E209" s="175" t="s">
        <v>320</v>
      </c>
      <c r="F209" s="176" t="s">
        <v>321</v>
      </c>
      <c r="G209" s="177" t="s">
        <v>133</v>
      </c>
      <c r="H209" s="178">
        <v>599.137</v>
      </c>
      <c r="I209" s="179"/>
      <c r="J209" s="180">
        <f>ROUND(I209*H209,2)</f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0.00168</v>
      </c>
      <c r="R209" s="183">
        <f>Q209*H209</f>
        <v>1.00655016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135</v>
      </c>
      <c r="AT209" s="185" t="s">
        <v>130</v>
      </c>
      <c r="AU209" s="185" t="s">
        <v>82</v>
      </c>
      <c r="AY209" s="18" t="s">
        <v>127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135</v>
      </c>
      <c r="BM209" s="185" t="s">
        <v>322</v>
      </c>
    </row>
    <row r="210" spans="1:47" s="2" customFormat="1" ht="124.8">
      <c r="A210" s="35"/>
      <c r="B210" s="36"/>
      <c r="C210" s="37"/>
      <c r="D210" s="194" t="s">
        <v>168</v>
      </c>
      <c r="E210" s="37"/>
      <c r="F210" s="225" t="s">
        <v>323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168</v>
      </c>
      <c r="AU210" s="18" t="s">
        <v>82</v>
      </c>
    </row>
    <row r="211" spans="2:51" s="13" customFormat="1" ht="10.2">
      <c r="B211" s="192"/>
      <c r="C211" s="193"/>
      <c r="D211" s="194" t="s">
        <v>139</v>
      </c>
      <c r="E211" s="195" t="s">
        <v>19</v>
      </c>
      <c r="F211" s="196" t="s">
        <v>324</v>
      </c>
      <c r="G211" s="193"/>
      <c r="H211" s="197">
        <v>599.137</v>
      </c>
      <c r="I211" s="198"/>
      <c r="J211" s="193"/>
      <c r="K211" s="193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139</v>
      </c>
      <c r="AU211" s="203" t="s">
        <v>82</v>
      </c>
      <c r="AV211" s="13" t="s">
        <v>82</v>
      </c>
      <c r="AW211" s="13" t="s">
        <v>33</v>
      </c>
      <c r="AX211" s="13" t="s">
        <v>80</v>
      </c>
      <c r="AY211" s="203" t="s">
        <v>127</v>
      </c>
    </row>
    <row r="212" spans="1:65" s="2" customFormat="1" ht="19.8" customHeight="1">
      <c r="A212" s="35"/>
      <c r="B212" s="36"/>
      <c r="C212" s="174" t="s">
        <v>325</v>
      </c>
      <c r="D212" s="174" t="s">
        <v>130</v>
      </c>
      <c r="E212" s="175" t="s">
        <v>326</v>
      </c>
      <c r="F212" s="176" t="s">
        <v>327</v>
      </c>
      <c r="G212" s="177" t="s">
        <v>133</v>
      </c>
      <c r="H212" s="178">
        <v>932.49</v>
      </c>
      <c r="I212" s="179"/>
      <c r="J212" s="180">
        <f>ROUND(I212*H212,2)</f>
        <v>0</v>
      </c>
      <c r="K212" s="176" t="s">
        <v>134</v>
      </c>
      <c r="L212" s="40"/>
      <c r="M212" s="181" t="s">
        <v>19</v>
      </c>
      <c r="N212" s="182" t="s">
        <v>43</v>
      </c>
      <c r="O212" s="65"/>
      <c r="P212" s="183">
        <f>O212*H212</f>
        <v>0</v>
      </c>
      <c r="Q212" s="183">
        <v>0.00285</v>
      </c>
      <c r="R212" s="183">
        <f>Q212*H212</f>
        <v>2.6575965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135</v>
      </c>
      <c r="AT212" s="185" t="s">
        <v>130</v>
      </c>
      <c r="AU212" s="185" t="s">
        <v>82</v>
      </c>
      <c r="AY212" s="18" t="s">
        <v>127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80</v>
      </c>
      <c r="BK212" s="186">
        <f>ROUND(I212*H212,2)</f>
        <v>0</v>
      </c>
      <c r="BL212" s="18" t="s">
        <v>135</v>
      </c>
      <c r="BM212" s="185" t="s">
        <v>328</v>
      </c>
    </row>
    <row r="213" spans="1:47" s="2" customFormat="1" ht="10.2">
      <c r="A213" s="35"/>
      <c r="B213" s="36"/>
      <c r="C213" s="37"/>
      <c r="D213" s="187" t="s">
        <v>137</v>
      </c>
      <c r="E213" s="37"/>
      <c r="F213" s="188" t="s">
        <v>329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137</v>
      </c>
      <c r="AU213" s="18" t="s">
        <v>82</v>
      </c>
    </row>
    <row r="214" spans="2:51" s="13" customFormat="1" ht="10.2">
      <c r="B214" s="192"/>
      <c r="C214" s="193"/>
      <c r="D214" s="194" t="s">
        <v>139</v>
      </c>
      <c r="E214" s="195" t="s">
        <v>19</v>
      </c>
      <c r="F214" s="196" t="s">
        <v>330</v>
      </c>
      <c r="G214" s="193"/>
      <c r="H214" s="197">
        <v>932.49</v>
      </c>
      <c r="I214" s="198"/>
      <c r="J214" s="193"/>
      <c r="K214" s="193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139</v>
      </c>
      <c r="AU214" s="203" t="s">
        <v>82</v>
      </c>
      <c r="AV214" s="13" t="s">
        <v>82</v>
      </c>
      <c r="AW214" s="13" t="s">
        <v>33</v>
      </c>
      <c r="AX214" s="13" t="s">
        <v>80</v>
      </c>
      <c r="AY214" s="203" t="s">
        <v>127</v>
      </c>
    </row>
    <row r="215" spans="1:65" s="2" customFormat="1" ht="19.8" customHeight="1">
      <c r="A215" s="35"/>
      <c r="B215" s="36"/>
      <c r="C215" s="174" t="s">
        <v>331</v>
      </c>
      <c r="D215" s="174" t="s">
        <v>130</v>
      </c>
      <c r="E215" s="175" t="s">
        <v>332</v>
      </c>
      <c r="F215" s="176" t="s">
        <v>333</v>
      </c>
      <c r="G215" s="177" t="s">
        <v>133</v>
      </c>
      <c r="H215" s="178">
        <v>932.49</v>
      </c>
      <c r="I215" s="179"/>
      <c r="J215" s="180">
        <f>ROUND(I215*H215,2)</f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>O215*H215</f>
        <v>0</v>
      </c>
      <c r="Q215" s="183">
        <v>0.00168</v>
      </c>
      <c r="R215" s="183">
        <f>Q215*H215</f>
        <v>1.5665832000000002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135</v>
      </c>
      <c r="AT215" s="185" t="s">
        <v>130</v>
      </c>
      <c r="AU215" s="185" t="s">
        <v>82</v>
      </c>
      <c r="AY215" s="18" t="s">
        <v>127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80</v>
      </c>
      <c r="BK215" s="186">
        <f>ROUND(I215*H215,2)</f>
        <v>0</v>
      </c>
      <c r="BL215" s="18" t="s">
        <v>135</v>
      </c>
      <c r="BM215" s="185" t="s">
        <v>334</v>
      </c>
    </row>
    <row r="216" spans="1:47" s="2" customFormat="1" ht="76.8">
      <c r="A216" s="35"/>
      <c r="B216" s="36"/>
      <c r="C216" s="37"/>
      <c r="D216" s="194" t="s">
        <v>168</v>
      </c>
      <c r="E216" s="37"/>
      <c r="F216" s="225" t="s">
        <v>335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168</v>
      </c>
      <c r="AU216" s="18" t="s">
        <v>82</v>
      </c>
    </row>
    <row r="217" spans="1:65" s="2" customFormat="1" ht="22.2" customHeight="1">
      <c r="A217" s="35"/>
      <c r="B217" s="36"/>
      <c r="C217" s="174" t="s">
        <v>336</v>
      </c>
      <c r="D217" s="174" t="s">
        <v>130</v>
      </c>
      <c r="E217" s="175" t="s">
        <v>337</v>
      </c>
      <c r="F217" s="176" t="s">
        <v>338</v>
      </c>
      <c r="G217" s="177" t="s">
        <v>206</v>
      </c>
      <c r="H217" s="178">
        <v>16.7</v>
      </c>
      <c r="I217" s="179"/>
      <c r="J217" s="180">
        <f>ROUND(I217*H217,2)</f>
        <v>0</v>
      </c>
      <c r="K217" s="176" t="s">
        <v>134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0.00023</v>
      </c>
      <c r="R217" s="183">
        <f>Q217*H217</f>
        <v>0.003841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135</v>
      </c>
      <c r="AT217" s="185" t="s">
        <v>130</v>
      </c>
      <c r="AU217" s="185" t="s">
        <v>82</v>
      </c>
      <c r="AY217" s="18" t="s">
        <v>127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135</v>
      </c>
      <c r="BM217" s="185" t="s">
        <v>339</v>
      </c>
    </row>
    <row r="218" spans="1:47" s="2" customFormat="1" ht="10.2">
      <c r="A218" s="35"/>
      <c r="B218" s="36"/>
      <c r="C218" s="37"/>
      <c r="D218" s="187" t="s">
        <v>137</v>
      </c>
      <c r="E218" s="37"/>
      <c r="F218" s="188" t="s">
        <v>340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137</v>
      </c>
      <c r="AU218" s="18" t="s">
        <v>82</v>
      </c>
    </row>
    <row r="219" spans="1:65" s="2" customFormat="1" ht="14.4" customHeight="1">
      <c r="A219" s="35"/>
      <c r="B219" s="36"/>
      <c r="C219" s="174" t="s">
        <v>341</v>
      </c>
      <c r="D219" s="174" t="s">
        <v>130</v>
      </c>
      <c r="E219" s="175" t="s">
        <v>342</v>
      </c>
      <c r="F219" s="176" t="s">
        <v>343</v>
      </c>
      <c r="G219" s="177" t="s">
        <v>206</v>
      </c>
      <c r="H219" s="178">
        <v>115.66</v>
      </c>
      <c r="I219" s="179"/>
      <c r="J219" s="180">
        <f>ROUND(I219*H219,2)</f>
        <v>0</v>
      </c>
      <c r="K219" s="176" t="s">
        <v>134</v>
      </c>
      <c r="L219" s="40"/>
      <c r="M219" s="181" t="s">
        <v>19</v>
      </c>
      <c r="N219" s="182" t="s">
        <v>43</v>
      </c>
      <c r="O219" s="65"/>
      <c r="P219" s="183">
        <f>O219*H219</f>
        <v>0</v>
      </c>
      <c r="Q219" s="183">
        <v>0.01032</v>
      </c>
      <c r="R219" s="183">
        <f>Q219*H219</f>
        <v>1.1936111999999999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135</v>
      </c>
      <c r="AT219" s="185" t="s">
        <v>130</v>
      </c>
      <c r="AU219" s="185" t="s">
        <v>82</v>
      </c>
      <c r="AY219" s="18" t="s">
        <v>127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135</v>
      </c>
      <c r="BM219" s="185" t="s">
        <v>344</v>
      </c>
    </row>
    <row r="220" spans="1:47" s="2" customFormat="1" ht="10.2">
      <c r="A220" s="35"/>
      <c r="B220" s="36"/>
      <c r="C220" s="37"/>
      <c r="D220" s="187" t="s">
        <v>137</v>
      </c>
      <c r="E220" s="37"/>
      <c r="F220" s="188" t="s">
        <v>345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137</v>
      </c>
      <c r="AU220" s="18" t="s">
        <v>82</v>
      </c>
    </row>
    <row r="221" spans="1:65" s="2" customFormat="1" ht="22.2" customHeight="1">
      <c r="A221" s="35"/>
      <c r="B221" s="36"/>
      <c r="C221" s="174" t="s">
        <v>346</v>
      </c>
      <c r="D221" s="174" t="s">
        <v>130</v>
      </c>
      <c r="E221" s="175" t="s">
        <v>347</v>
      </c>
      <c r="F221" s="176" t="s">
        <v>348</v>
      </c>
      <c r="G221" s="177" t="s">
        <v>133</v>
      </c>
      <c r="H221" s="178">
        <v>241.229</v>
      </c>
      <c r="I221" s="179"/>
      <c r="J221" s="180">
        <f>ROUND(I221*H221,2)</f>
        <v>0</v>
      </c>
      <c r="K221" s="176" t="s">
        <v>134</v>
      </c>
      <c r="L221" s="40"/>
      <c r="M221" s="181" t="s">
        <v>19</v>
      </c>
      <c r="N221" s="182" t="s">
        <v>43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135</v>
      </c>
      <c r="AT221" s="185" t="s">
        <v>130</v>
      </c>
      <c r="AU221" s="185" t="s">
        <v>82</v>
      </c>
      <c r="AY221" s="18" t="s">
        <v>127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135</v>
      </c>
      <c r="BM221" s="185" t="s">
        <v>349</v>
      </c>
    </row>
    <row r="222" spans="1:47" s="2" customFormat="1" ht="10.2">
      <c r="A222" s="35"/>
      <c r="B222" s="36"/>
      <c r="C222" s="37"/>
      <c r="D222" s="187" t="s">
        <v>137</v>
      </c>
      <c r="E222" s="37"/>
      <c r="F222" s="188" t="s">
        <v>350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137</v>
      </c>
      <c r="AU222" s="18" t="s">
        <v>82</v>
      </c>
    </row>
    <row r="223" spans="2:51" s="13" customFormat="1" ht="10.2">
      <c r="B223" s="192"/>
      <c r="C223" s="193"/>
      <c r="D223" s="194" t="s">
        <v>139</v>
      </c>
      <c r="E223" s="195" t="s">
        <v>19</v>
      </c>
      <c r="F223" s="196" t="s">
        <v>351</v>
      </c>
      <c r="G223" s="193"/>
      <c r="H223" s="197">
        <v>96.981</v>
      </c>
      <c r="I223" s="198"/>
      <c r="J223" s="193"/>
      <c r="K223" s="193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139</v>
      </c>
      <c r="AU223" s="203" t="s">
        <v>82</v>
      </c>
      <c r="AV223" s="13" t="s">
        <v>82</v>
      </c>
      <c r="AW223" s="13" t="s">
        <v>33</v>
      </c>
      <c r="AX223" s="13" t="s">
        <v>72</v>
      </c>
      <c r="AY223" s="203" t="s">
        <v>127</v>
      </c>
    </row>
    <row r="224" spans="2:51" s="13" customFormat="1" ht="10.2">
      <c r="B224" s="192"/>
      <c r="C224" s="193"/>
      <c r="D224" s="194" t="s">
        <v>139</v>
      </c>
      <c r="E224" s="195" t="s">
        <v>19</v>
      </c>
      <c r="F224" s="196" t="s">
        <v>352</v>
      </c>
      <c r="G224" s="193"/>
      <c r="H224" s="197">
        <v>144.248</v>
      </c>
      <c r="I224" s="198"/>
      <c r="J224" s="193"/>
      <c r="K224" s="193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139</v>
      </c>
      <c r="AU224" s="203" t="s">
        <v>82</v>
      </c>
      <c r="AV224" s="13" t="s">
        <v>82</v>
      </c>
      <c r="AW224" s="13" t="s">
        <v>33</v>
      </c>
      <c r="AX224" s="13" t="s">
        <v>72</v>
      </c>
      <c r="AY224" s="203" t="s">
        <v>127</v>
      </c>
    </row>
    <row r="225" spans="2:51" s="15" customFormat="1" ht="10.2">
      <c r="B225" s="214"/>
      <c r="C225" s="215"/>
      <c r="D225" s="194" t="s">
        <v>139</v>
      </c>
      <c r="E225" s="216" t="s">
        <v>19</v>
      </c>
      <c r="F225" s="217" t="s">
        <v>149</v>
      </c>
      <c r="G225" s="215"/>
      <c r="H225" s="218">
        <v>241.229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139</v>
      </c>
      <c r="AU225" s="224" t="s">
        <v>82</v>
      </c>
      <c r="AV225" s="15" t="s">
        <v>135</v>
      </c>
      <c r="AW225" s="15" t="s">
        <v>33</v>
      </c>
      <c r="AX225" s="15" t="s">
        <v>80</v>
      </c>
      <c r="AY225" s="224" t="s">
        <v>127</v>
      </c>
    </row>
    <row r="226" spans="1:65" s="2" customFormat="1" ht="14.4" customHeight="1">
      <c r="A226" s="35"/>
      <c r="B226" s="36"/>
      <c r="C226" s="174" t="s">
        <v>353</v>
      </c>
      <c r="D226" s="174" t="s">
        <v>130</v>
      </c>
      <c r="E226" s="175" t="s">
        <v>354</v>
      </c>
      <c r="F226" s="176" t="s">
        <v>355</v>
      </c>
      <c r="G226" s="177" t="s">
        <v>133</v>
      </c>
      <c r="H226" s="178">
        <v>1531.63</v>
      </c>
      <c r="I226" s="179"/>
      <c r="J226" s="180">
        <f>ROUND(I226*H226,2)</f>
        <v>0</v>
      </c>
      <c r="K226" s="176" t="s">
        <v>134</v>
      </c>
      <c r="L226" s="40"/>
      <c r="M226" s="181" t="s">
        <v>19</v>
      </c>
      <c r="N226" s="182" t="s">
        <v>43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135</v>
      </c>
      <c r="AT226" s="185" t="s">
        <v>130</v>
      </c>
      <c r="AU226" s="185" t="s">
        <v>82</v>
      </c>
      <c r="AY226" s="18" t="s">
        <v>127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80</v>
      </c>
      <c r="BK226" s="186">
        <f>ROUND(I226*H226,2)</f>
        <v>0</v>
      </c>
      <c r="BL226" s="18" t="s">
        <v>135</v>
      </c>
      <c r="BM226" s="185" t="s">
        <v>356</v>
      </c>
    </row>
    <row r="227" spans="1:47" s="2" customFormat="1" ht="10.2">
      <c r="A227" s="35"/>
      <c r="B227" s="36"/>
      <c r="C227" s="37"/>
      <c r="D227" s="187" t="s">
        <v>137</v>
      </c>
      <c r="E227" s="37"/>
      <c r="F227" s="188" t="s">
        <v>357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137</v>
      </c>
      <c r="AU227" s="18" t="s">
        <v>82</v>
      </c>
    </row>
    <row r="228" spans="2:51" s="13" customFormat="1" ht="10.2">
      <c r="B228" s="192"/>
      <c r="C228" s="193"/>
      <c r="D228" s="194" t="s">
        <v>139</v>
      </c>
      <c r="E228" s="195" t="s">
        <v>19</v>
      </c>
      <c r="F228" s="196" t="s">
        <v>358</v>
      </c>
      <c r="G228" s="193"/>
      <c r="H228" s="197">
        <v>1531.63</v>
      </c>
      <c r="I228" s="198"/>
      <c r="J228" s="193"/>
      <c r="K228" s="193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139</v>
      </c>
      <c r="AU228" s="203" t="s">
        <v>82</v>
      </c>
      <c r="AV228" s="13" t="s">
        <v>82</v>
      </c>
      <c r="AW228" s="13" t="s">
        <v>33</v>
      </c>
      <c r="AX228" s="13" t="s">
        <v>80</v>
      </c>
      <c r="AY228" s="203" t="s">
        <v>127</v>
      </c>
    </row>
    <row r="229" spans="1:65" s="2" customFormat="1" ht="14.4" customHeight="1">
      <c r="A229" s="35"/>
      <c r="B229" s="36"/>
      <c r="C229" s="174" t="s">
        <v>359</v>
      </c>
      <c r="D229" s="174" t="s">
        <v>130</v>
      </c>
      <c r="E229" s="175" t="s">
        <v>360</v>
      </c>
      <c r="F229" s="176" t="s">
        <v>361</v>
      </c>
      <c r="G229" s="177" t="s">
        <v>362</v>
      </c>
      <c r="H229" s="178">
        <v>12</v>
      </c>
      <c r="I229" s="179"/>
      <c r="J229" s="180">
        <f>ROUND(I229*H229,2)</f>
        <v>0</v>
      </c>
      <c r="K229" s="176" t="s">
        <v>134</v>
      </c>
      <c r="L229" s="40"/>
      <c r="M229" s="181" t="s">
        <v>19</v>
      </c>
      <c r="N229" s="182" t="s">
        <v>43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135</v>
      </c>
      <c r="AT229" s="185" t="s">
        <v>130</v>
      </c>
      <c r="AU229" s="185" t="s">
        <v>82</v>
      </c>
      <c r="AY229" s="18" t="s">
        <v>127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80</v>
      </c>
      <c r="BK229" s="186">
        <f>ROUND(I229*H229,2)</f>
        <v>0</v>
      </c>
      <c r="BL229" s="18" t="s">
        <v>135</v>
      </c>
      <c r="BM229" s="185" t="s">
        <v>363</v>
      </c>
    </row>
    <row r="230" spans="1:47" s="2" customFormat="1" ht="10.2">
      <c r="A230" s="35"/>
      <c r="B230" s="36"/>
      <c r="C230" s="37"/>
      <c r="D230" s="187" t="s">
        <v>137</v>
      </c>
      <c r="E230" s="37"/>
      <c r="F230" s="188" t="s">
        <v>364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137</v>
      </c>
      <c r="AU230" s="18" t="s">
        <v>82</v>
      </c>
    </row>
    <row r="231" spans="1:65" s="2" customFormat="1" ht="14.4" customHeight="1">
      <c r="A231" s="35"/>
      <c r="B231" s="36"/>
      <c r="C231" s="226" t="s">
        <v>365</v>
      </c>
      <c r="D231" s="226" t="s">
        <v>171</v>
      </c>
      <c r="E231" s="227" t="s">
        <v>366</v>
      </c>
      <c r="F231" s="228" t="s">
        <v>367</v>
      </c>
      <c r="G231" s="229" t="s">
        <v>362</v>
      </c>
      <c r="H231" s="230">
        <v>12</v>
      </c>
      <c r="I231" s="231"/>
      <c r="J231" s="232">
        <f>ROUND(I231*H231,2)</f>
        <v>0</v>
      </c>
      <c r="K231" s="228" t="s">
        <v>368</v>
      </c>
      <c r="L231" s="233"/>
      <c r="M231" s="234" t="s">
        <v>19</v>
      </c>
      <c r="N231" s="235" t="s">
        <v>43</v>
      </c>
      <c r="O231" s="65"/>
      <c r="P231" s="183">
        <f>O231*H231</f>
        <v>0</v>
      </c>
      <c r="Q231" s="183">
        <v>0.00012</v>
      </c>
      <c r="R231" s="183">
        <f>Q231*H231</f>
        <v>0.00144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174</v>
      </c>
      <c r="AT231" s="185" t="s">
        <v>171</v>
      </c>
      <c r="AU231" s="185" t="s">
        <v>82</v>
      </c>
      <c r="AY231" s="18" t="s">
        <v>127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135</v>
      </c>
      <c r="BM231" s="185" t="s">
        <v>369</v>
      </c>
    </row>
    <row r="232" spans="1:65" s="2" customFormat="1" ht="19.8" customHeight="1">
      <c r="A232" s="35"/>
      <c r="B232" s="36"/>
      <c r="C232" s="174" t="s">
        <v>370</v>
      </c>
      <c r="D232" s="174" t="s">
        <v>130</v>
      </c>
      <c r="E232" s="175" t="s">
        <v>371</v>
      </c>
      <c r="F232" s="176" t="s">
        <v>372</v>
      </c>
      <c r="G232" s="177" t="s">
        <v>362</v>
      </c>
      <c r="H232" s="178">
        <v>12</v>
      </c>
      <c r="I232" s="179"/>
      <c r="J232" s="180">
        <f>ROUND(I232*H232,2)</f>
        <v>0</v>
      </c>
      <c r="K232" s="176" t="s">
        <v>134</v>
      </c>
      <c r="L232" s="40"/>
      <c r="M232" s="181" t="s">
        <v>19</v>
      </c>
      <c r="N232" s="182" t="s">
        <v>43</v>
      </c>
      <c r="O232" s="65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135</v>
      </c>
      <c r="AT232" s="185" t="s">
        <v>130</v>
      </c>
      <c r="AU232" s="185" t="s">
        <v>82</v>
      </c>
      <c r="AY232" s="18" t="s">
        <v>127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80</v>
      </c>
      <c r="BK232" s="186">
        <f>ROUND(I232*H232,2)</f>
        <v>0</v>
      </c>
      <c r="BL232" s="18" t="s">
        <v>135</v>
      </c>
      <c r="BM232" s="185" t="s">
        <v>373</v>
      </c>
    </row>
    <row r="233" spans="1:47" s="2" customFormat="1" ht="10.2">
      <c r="A233" s="35"/>
      <c r="B233" s="36"/>
      <c r="C233" s="37"/>
      <c r="D233" s="187" t="s">
        <v>137</v>
      </c>
      <c r="E233" s="37"/>
      <c r="F233" s="188" t="s">
        <v>374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137</v>
      </c>
      <c r="AU233" s="18" t="s">
        <v>82</v>
      </c>
    </row>
    <row r="234" spans="1:65" s="2" customFormat="1" ht="14.4" customHeight="1">
      <c r="A234" s="35"/>
      <c r="B234" s="36"/>
      <c r="C234" s="226" t="s">
        <v>375</v>
      </c>
      <c r="D234" s="226" t="s">
        <v>171</v>
      </c>
      <c r="E234" s="227" t="s">
        <v>376</v>
      </c>
      <c r="F234" s="228" t="s">
        <v>377</v>
      </c>
      <c r="G234" s="229" t="s">
        <v>206</v>
      </c>
      <c r="H234" s="230">
        <v>3.6</v>
      </c>
      <c r="I234" s="231"/>
      <c r="J234" s="232">
        <f>ROUND(I234*H234,2)</f>
        <v>0</v>
      </c>
      <c r="K234" s="228" t="s">
        <v>368</v>
      </c>
      <c r="L234" s="233"/>
      <c r="M234" s="234" t="s">
        <v>19</v>
      </c>
      <c r="N234" s="235" t="s">
        <v>43</v>
      </c>
      <c r="O234" s="65"/>
      <c r="P234" s="183">
        <f>O234*H234</f>
        <v>0</v>
      </c>
      <c r="Q234" s="183">
        <v>0.00211</v>
      </c>
      <c r="R234" s="183">
        <f>Q234*H234</f>
        <v>0.0075959999999999995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174</v>
      </c>
      <c r="AT234" s="185" t="s">
        <v>171</v>
      </c>
      <c r="AU234" s="185" t="s">
        <v>82</v>
      </c>
      <c r="AY234" s="18" t="s">
        <v>127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80</v>
      </c>
      <c r="BK234" s="186">
        <f>ROUND(I234*H234,2)</f>
        <v>0</v>
      </c>
      <c r="BL234" s="18" t="s">
        <v>135</v>
      </c>
      <c r="BM234" s="185" t="s">
        <v>378</v>
      </c>
    </row>
    <row r="235" spans="2:51" s="13" customFormat="1" ht="10.2">
      <c r="B235" s="192"/>
      <c r="C235" s="193"/>
      <c r="D235" s="194" t="s">
        <v>139</v>
      </c>
      <c r="E235" s="195" t="s">
        <v>19</v>
      </c>
      <c r="F235" s="196" t="s">
        <v>379</v>
      </c>
      <c r="G235" s="193"/>
      <c r="H235" s="197">
        <v>3.6</v>
      </c>
      <c r="I235" s="198"/>
      <c r="J235" s="193"/>
      <c r="K235" s="193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139</v>
      </c>
      <c r="AU235" s="203" t="s">
        <v>82</v>
      </c>
      <c r="AV235" s="13" t="s">
        <v>82</v>
      </c>
      <c r="AW235" s="13" t="s">
        <v>33</v>
      </c>
      <c r="AX235" s="13" t="s">
        <v>80</v>
      </c>
      <c r="AY235" s="203" t="s">
        <v>127</v>
      </c>
    </row>
    <row r="236" spans="2:63" s="12" customFormat="1" ht="22.8" customHeight="1">
      <c r="B236" s="158"/>
      <c r="C236" s="159"/>
      <c r="D236" s="160" t="s">
        <v>71</v>
      </c>
      <c r="E236" s="172" t="s">
        <v>188</v>
      </c>
      <c r="F236" s="172" t="s">
        <v>380</v>
      </c>
      <c r="G236" s="159"/>
      <c r="H236" s="159"/>
      <c r="I236" s="162"/>
      <c r="J236" s="173">
        <f>BK236</f>
        <v>0</v>
      </c>
      <c r="K236" s="159"/>
      <c r="L236" s="164"/>
      <c r="M236" s="165"/>
      <c r="N236" s="166"/>
      <c r="O236" s="166"/>
      <c r="P236" s="167">
        <f>SUM(P237:P319)</f>
        <v>0</v>
      </c>
      <c r="Q236" s="166"/>
      <c r="R236" s="167">
        <f>SUM(R237:R319)</f>
        <v>4.7645555</v>
      </c>
      <c r="S236" s="166"/>
      <c r="T236" s="168">
        <f>SUM(T237:T319)</f>
        <v>59.193566</v>
      </c>
      <c r="AR236" s="169" t="s">
        <v>80</v>
      </c>
      <c r="AT236" s="170" t="s">
        <v>71</v>
      </c>
      <c r="AU236" s="170" t="s">
        <v>80</v>
      </c>
      <c r="AY236" s="169" t="s">
        <v>127</v>
      </c>
      <c r="BK236" s="171">
        <f>SUM(BK237:BK319)</f>
        <v>0</v>
      </c>
    </row>
    <row r="237" spans="1:65" s="2" customFormat="1" ht="22.2" customHeight="1">
      <c r="A237" s="35"/>
      <c r="B237" s="36"/>
      <c r="C237" s="174" t="s">
        <v>381</v>
      </c>
      <c r="D237" s="174" t="s">
        <v>130</v>
      </c>
      <c r="E237" s="175" t="s">
        <v>382</v>
      </c>
      <c r="F237" s="176" t="s">
        <v>383</v>
      </c>
      <c r="G237" s="177" t="s">
        <v>133</v>
      </c>
      <c r="H237" s="178">
        <v>1903.267</v>
      </c>
      <c r="I237" s="179"/>
      <c r="J237" s="180">
        <f>ROUND(I237*H237,2)</f>
        <v>0</v>
      </c>
      <c r="K237" s="176" t="s">
        <v>134</v>
      </c>
      <c r="L237" s="40"/>
      <c r="M237" s="181" t="s">
        <v>19</v>
      </c>
      <c r="N237" s="182" t="s">
        <v>43</v>
      </c>
      <c r="O237" s="65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135</v>
      </c>
      <c r="AT237" s="185" t="s">
        <v>130</v>
      </c>
      <c r="AU237" s="185" t="s">
        <v>82</v>
      </c>
      <c r="AY237" s="18" t="s">
        <v>127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80</v>
      </c>
      <c r="BK237" s="186">
        <f>ROUND(I237*H237,2)</f>
        <v>0</v>
      </c>
      <c r="BL237" s="18" t="s">
        <v>135</v>
      </c>
      <c r="BM237" s="185" t="s">
        <v>384</v>
      </c>
    </row>
    <row r="238" spans="1:47" s="2" customFormat="1" ht="10.2">
      <c r="A238" s="35"/>
      <c r="B238" s="36"/>
      <c r="C238" s="37"/>
      <c r="D238" s="187" t="s">
        <v>137</v>
      </c>
      <c r="E238" s="37"/>
      <c r="F238" s="188" t="s">
        <v>385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137</v>
      </c>
      <c r="AU238" s="18" t="s">
        <v>82</v>
      </c>
    </row>
    <row r="239" spans="2:51" s="13" customFormat="1" ht="10.2">
      <c r="B239" s="192"/>
      <c r="C239" s="193"/>
      <c r="D239" s="194" t="s">
        <v>139</v>
      </c>
      <c r="E239" s="195" t="s">
        <v>19</v>
      </c>
      <c r="F239" s="196" t="s">
        <v>386</v>
      </c>
      <c r="G239" s="193"/>
      <c r="H239" s="197">
        <v>1903.267</v>
      </c>
      <c r="I239" s="198"/>
      <c r="J239" s="193"/>
      <c r="K239" s="193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139</v>
      </c>
      <c r="AU239" s="203" t="s">
        <v>82</v>
      </c>
      <c r="AV239" s="13" t="s">
        <v>82</v>
      </c>
      <c r="AW239" s="13" t="s">
        <v>33</v>
      </c>
      <c r="AX239" s="13" t="s">
        <v>80</v>
      </c>
      <c r="AY239" s="203" t="s">
        <v>127</v>
      </c>
    </row>
    <row r="240" spans="1:65" s="2" customFormat="1" ht="22.2" customHeight="1">
      <c r="A240" s="35"/>
      <c r="B240" s="36"/>
      <c r="C240" s="174" t="s">
        <v>387</v>
      </c>
      <c r="D240" s="174" t="s">
        <v>130</v>
      </c>
      <c r="E240" s="175" t="s">
        <v>388</v>
      </c>
      <c r="F240" s="176" t="s">
        <v>389</v>
      </c>
      <c r="G240" s="177" t="s">
        <v>133</v>
      </c>
      <c r="H240" s="178">
        <v>171294.3</v>
      </c>
      <c r="I240" s="179"/>
      <c r="J240" s="180">
        <f>ROUND(I240*H240,2)</f>
        <v>0</v>
      </c>
      <c r="K240" s="176" t="s">
        <v>134</v>
      </c>
      <c r="L240" s="40"/>
      <c r="M240" s="181" t="s">
        <v>19</v>
      </c>
      <c r="N240" s="182" t="s">
        <v>43</v>
      </c>
      <c r="O240" s="65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135</v>
      </c>
      <c r="AT240" s="185" t="s">
        <v>130</v>
      </c>
      <c r="AU240" s="185" t="s">
        <v>82</v>
      </c>
      <c r="AY240" s="18" t="s">
        <v>127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80</v>
      </c>
      <c r="BK240" s="186">
        <f>ROUND(I240*H240,2)</f>
        <v>0</v>
      </c>
      <c r="BL240" s="18" t="s">
        <v>135</v>
      </c>
      <c r="BM240" s="185" t="s">
        <v>390</v>
      </c>
    </row>
    <row r="241" spans="1:47" s="2" customFormat="1" ht="10.2">
      <c r="A241" s="35"/>
      <c r="B241" s="36"/>
      <c r="C241" s="37"/>
      <c r="D241" s="187" t="s">
        <v>137</v>
      </c>
      <c r="E241" s="37"/>
      <c r="F241" s="188" t="s">
        <v>391</v>
      </c>
      <c r="G241" s="37"/>
      <c r="H241" s="37"/>
      <c r="I241" s="189"/>
      <c r="J241" s="37"/>
      <c r="K241" s="37"/>
      <c r="L241" s="40"/>
      <c r="M241" s="190"/>
      <c r="N241" s="191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137</v>
      </c>
      <c r="AU241" s="18" t="s">
        <v>82</v>
      </c>
    </row>
    <row r="242" spans="2:51" s="13" customFormat="1" ht="10.2">
      <c r="B242" s="192"/>
      <c r="C242" s="193"/>
      <c r="D242" s="194" t="s">
        <v>139</v>
      </c>
      <c r="E242" s="193"/>
      <c r="F242" s="196" t="s">
        <v>392</v>
      </c>
      <c r="G242" s="193"/>
      <c r="H242" s="197">
        <v>171294.3</v>
      </c>
      <c r="I242" s="198"/>
      <c r="J242" s="193"/>
      <c r="K242" s="193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139</v>
      </c>
      <c r="AU242" s="203" t="s">
        <v>82</v>
      </c>
      <c r="AV242" s="13" t="s">
        <v>82</v>
      </c>
      <c r="AW242" s="13" t="s">
        <v>4</v>
      </c>
      <c r="AX242" s="13" t="s">
        <v>80</v>
      </c>
      <c r="AY242" s="203" t="s">
        <v>127</v>
      </c>
    </row>
    <row r="243" spans="1:65" s="2" customFormat="1" ht="22.2" customHeight="1">
      <c r="A243" s="35"/>
      <c r="B243" s="36"/>
      <c r="C243" s="174" t="s">
        <v>393</v>
      </c>
      <c r="D243" s="174" t="s">
        <v>130</v>
      </c>
      <c r="E243" s="175" t="s">
        <v>394</v>
      </c>
      <c r="F243" s="176" t="s">
        <v>395</v>
      </c>
      <c r="G243" s="177" t="s">
        <v>133</v>
      </c>
      <c r="H243" s="178">
        <v>1903.267</v>
      </c>
      <c r="I243" s="179"/>
      <c r="J243" s="180">
        <f>ROUND(I243*H243,2)</f>
        <v>0</v>
      </c>
      <c r="K243" s="176" t="s">
        <v>134</v>
      </c>
      <c r="L243" s="40"/>
      <c r="M243" s="181" t="s">
        <v>19</v>
      </c>
      <c r="N243" s="182" t="s">
        <v>43</v>
      </c>
      <c r="O243" s="65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135</v>
      </c>
      <c r="AT243" s="185" t="s">
        <v>130</v>
      </c>
      <c r="AU243" s="185" t="s">
        <v>82</v>
      </c>
      <c r="AY243" s="18" t="s">
        <v>127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80</v>
      </c>
      <c r="BK243" s="186">
        <f>ROUND(I243*H243,2)</f>
        <v>0</v>
      </c>
      <c r="BL243" s="18" t="s">
        <v>135</v>
      </c>
      <c r="BM243" s="185" t="s">
        <v>396</v>
      </c>
    </row>
    <row r="244" spans="1:47" s="2" customFormat="1" ht="10.2">
      <c r="A244" s="35"/>
      <c r="B244" s="36"/>
      <c r="C244" s="37"/>
      <c r="D244" s="187" t="s">
        <v>137</v>
      </c>
      <c r="E244" s="37"/>
      <c r="F244" s="188" t="s">
        <v>397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137</v>
      </c>
      <c r="AU244" s="18" t="s">
        <v>82</v>
      </c>
    </row>
    <row r="245" spans="1:65" s="2" customFormat="1" ht="14.4" customHeight="1">
      <c r="A245" s="35"/>
      <c r="B245" s="36"/>
      <c r="C245" s="174" t="s">
        <v>398</v>
      </c>
      <c r="D245" s="174" t="s">
        <v>130</v>
      </c>
      <c r="E245" s="175" t="s">
        <v>399</v>
      </c>
      <c r="F245" s="176" t="s">
        <v>400</v>
      </c>
      <c r="G245" s="177" t="s">
        <v>133</v>
      </c>
      <c r="H245" s="178">
        <v>2378.75</v>
      </c>
      <c r="I245" s="179"/>
      <c r="J245" s="180">
        <f>ROUND(I245*H245,2)</f>
        <v>0</v>
      </c>
      <c r="K245" s="176" t="s">
        <v>134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135</v>
      </c>
      <c r="AT245" s="185" t="s">
        <v>130</v>
      </c>
      <c r="AU245" s="185" t="s">
        <v>82</v>
      </c>
      <c r="AY245" s="18" t="s">
        <v>127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135</v>
      </c>
      <c r="BM245" s="185" t="s">
        <v>401</v>
      </c>
    </row>
    <row r="246" spans="1:47" s="2" customFormat="1" ht="10.2">
      <c r="A246" s="35"/>
      <c r="B246" s="36"/>
      <c r="C246" s="37"/>
      <c r="D246" s="187" t="s">
        <v>137</v>
      </c>
      <c r="E246" s="37"/>
      <c r="F246" s="188" t="s">
        <v>402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137</v>
      </c>
      <c r="AU246" s="18" t="s">
        <v>82</v>
      </c>
    </row>
    <row r="247" spans="2:51" s="13" customFormat="1" ht="10.2">
      <c r="B247" s="192"/>
      <c r="C247" s="193"/>
      <c r="D247" s="194" t="s">
        <v>139</v>
      </c>
      <c r="E247" s="195" t="s">
        <v>19</v>
      </c>
      <c r="F247" s="196" t="s">
        <v>403</v>
      </c>
      <c r="G247" s="193"/>
      <c r="H247" s="197">
        <v>2378.75</v>
      </c>
      <c r="I247" s="198"/>
      <c r="J247" s="193"/>
      <c r="K247" s="193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139</v>
      </c>
      <c r="AU247" s="203" t="s">
        <v>82</v>
      </c>
      <c r="AV247" s="13" t="s">
        <v>82</v>
      </c>
      <c r="AW247" s="13" t="s">
        <v>33</v>
      </c>
      <c r="AX247" s="13" t="s">
        <v>80</v>
      </c>
      <c r="AY247" s="203" t="s">
        <v>127</v>
      </c>
    </row>
    <row r="248" spans="1:65" s="2" customFormat="1" ht="14.4" customHeight="1">
      <c r="A248" s="35"/>
      <c r="B248" s="36"/>
      <c r="C248" s="174" t="s">
        <v>404</v>
      </c>
      <c r="D248" s="174" t="s">
        <v>130</v>
      </c>
      <c r="E248" s="175" t="s">
        <v>405</v>
      </c>
      <c r="F248" s="176" t="s">
        <v>406</v>
      </c>
      <c r="G248" s="177" t="s">
        <v>133</v>
      </c>
      <c r="H248" s="178">
        <v>214110</v>
      </c>
      <c r="I248" s="179"/>
      <c r="J248" s="180">
        <f>ROUND(I248*H248,2)</f>
        <v>0</v>
      </c>
      <c r="K248" s="176" t="s">
        <v>134</v>
      </c>
      <c r="L248" s="40"/>
      <c r="M248" s="181" t="s">
        <v>19</v>
      </c>
      <c r="N248" s="182" t="s">
        <v>43</v>
      </c>
      <c r="O248" s="65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135</v>
      </c>
      <c r="AT248" s="185" t="s">
        <v>130</v>
      </c>
      <c r="AU248" s="185" t="s">
        <v>82</v>
      </c>
      <c r="AY248" s="18" t="s">
        <v>127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8" t="s">
        <v>80</v>
      </c>
      <c r="BK248" s="186">
        <f>ROUND(I248*H248,2)</f>
        <v>0</v>
      </c>
      <c r="BL248" s="18" t="s">
        <v>135</v>
      </c>
      <c r="BM248" s="185" t="s">
        <v>407</v>
      </c>
    </row>
    <row r="249" spans="1:47" s="2" customFormat="1" ht="10.2">
      <c r="A249" s="35"/>
      <c r="B249" s="36"/>
      <c r="C249" s="37"/>
      <c r="D249" s="187" t="s">
        <v>137</v>
      </c>
      <c r="E249" s="37"/>
      <c r="F249" s="188" t="s">
        <v>408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137</v>
      </c>
      <c r="AU249" s="18" t="s">
        <v>82</v>
      </c>
    </row>
    <row r="250" spans="2:51" s="13" customFormat="1" ht="10.2">
      <c r="B250" s="192"/>
      <c r="C250" s="193"/>
      <c r="D250" s="194" t="s">
        <v>139</v>
      </c>
      <c r="E250" s="193"/>
      <c r="F250" s="196" t="s">
        <v>409</v>
      </c>
      <c r="G250" s="193"/>
      <c r="H250" s="197">
        <v>214110</v>
      </c>
      <c r="I250" s="198"/>
      <c r="J250" s="193"/>
      <c r="K250" s="193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139</v>
      </c>
      <c r="AU250" s="203" t="s">
        <v>82</v>
      </c>
      <c r="AV250" s="13" t="s">
        <v>82</v>
      </c>
      <c r="AW250" s="13" t="s">
        <v>4</v>
      </c>
      <c r="AX250" s="13" t="s">
        <v>80</v>
      </c>
      <c r="AY250" s="203" t="s">
        <v>127</v>
      </c>
    </row>
    <row r="251" spans="1:65" s="2" customFormat="1" ht="14.4" customHeight="1">
      <c r="A251" s="35"/>
      <c r="B251" s="36"/>
      <c r="C251" s="174" t="s">
        <v>410</v>
      </c>
      <c r="D251" s="174" t="s">
        <v>130</v>
      </c>
      <c r="E251" s="175" t="s">
        <v>411</v>
      </c>
      <c r="F251" s="176" t="s">
        <v>412</v>
      </c>
      <c r="G251" s="177" t="s">
        <v>133</v>
      </c>
      <c r="H251" s="178">
        <v>2378.75</v>
      </c>
      <c r="I251" s="179"/>
      <c r="J251" s="180">
        <f>ROUND(I251*H251,2)</f>
        <v>0</v>
      </c>
      <c r="K251" s="176" t="s">
        <v>134</v>
      </c>
      <c r="L251" s="40"/>
      <c r="M251" s="181" t="s">
        <v>19</v>
      </c>
      <c r="N251" s="182" t="s">
        <v>43</v>
      </c>
      <c r="O251" s="65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135</v>
      </c>
      <c r="AT251" s="185" t="s">
        <v>130</v>
      </c>
      <c r="AU251" s="185" t="s">
        <v>82</v>
      </c>
      <c r="AY251" s="18" t="s">
        <v>127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18" t="s">
        <v>80</v>
      </c>
      <c r="BK251" s="186">
        <f>ROUND(I251*H251,2)</f>
        <v>0</v>
      </c>
      <c r="BL251" s="18" t="s">
        <v>135</v>
      </c>
      <c r="BM251" s="185" t="s">
        <v>413</v>
      </c>
    </row>
    <row r="252" spans="1:47" s="2" customFormat="1" ht="10.2">
      <c r="A252" s="35"/>
      <c r="B252" s="36"/>
      <c r="C252" s="37"/>
      <c r="D252" s="187" t="s">
        <v>137</v>
      </c>
      <c r="E252" s="37"/>
      <c r="F252" s="188" t="s">
        <v>414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137</v>
      </c>
      <c r="AU252" s="18" t="s">
        <v>82</v>
      </c>
    </row>
    <row r="253" spans="1:65" s="2" customFormat="1" ht="22.2" customHeight="1">
      <c r="A253" s="35"/>
      <c r="B253" s="36"/>
      <c r="C253" s="174" t="s">
        <v>415</v>
      </c>
      <c r="D253" s="174" t="s">
        <v>130</v>
      </c>
      <c r="E253" s="175" t="s">
        <v>416</v>
      </c>
      <c r="F253" s="176" t="s">
        <v>417</v>
      </c>
      <c r="G253" s="177" t="s">
        <v>206</v>
      </c>
      <c r="H253" s="178">
        <v>12</v>
      </c>
      <c r="I253" s="179"/>
      <c r="J253" s="180">
        <f>ROUND(I253*H253,2)</f>
        <v>0</v>
      </c>
      <c r="K253" s="176" t="s">
        <v>134</v>
      </c>
      <c r="L253" s="40"/>
      <c r="M253" s="181" t="s">
        <v>19</v>
      </c>
      <c r="N253" s="182" t="s">
        <v>43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135</v>
      </c>
      <c r="AT253" s="185" t="s">
        <v>130</v>
      </c>
      <c r="AU253" s="185" t="s">
        <v>82</v>
      </c>
      <c r="AY253" s="18" t="s">
        <v>127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135</v>
      </c>
      <c r="BM253" s="185" t="s">
        <v>418</v>
      </c>
    </row>
    <row r="254" spans="1:47" s="2" customFormat="1" ht="10.2">
      <c r="A254" s="35"/>
      <c r="B254" s="36"/>
      <c r="C254" s="37"/>
      <c r="D254" s="187" t="s">
        <v>137</v>
      </c>
      <c r="E254" s="37"/>
      <c r="F254" s="188" t="s">
        <v>419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137</v>
      </c>
      <c r="AU254" s="18" t="s">
        <v>82</v>
      </c>
    </row>
    <row r="255" spans="1:65" s="2" customFormat="1" ht="19.8" customHeight="1">
      <c r="A255" s="35"/>
      <c r="B255" s="36"/>
      <c r="C255" s="174" t="s">
        <v>420</v>
      </c>
      <c r="D255" s="174" t="s">
        <v>130</v>
      </c>
      <c r="E255" s="175" t="s">
        <v>421</v>
      </c>
      <c r="F255" s="176" t="s">
        <v>422</v>
      </c>
      <c r="G255" s="177" t="s">
        <v>206</v>
      </c>
      <c r="H255" s="178">
        <v>1080</v>
      </c>
      <c r="I255" s="179"/>
      <c r="J255" s="180">
        <f>ROUND(I255*H255,2)</f>
        <v>0</v>
      </c>
      <c r="K255" s="176" t="s">
        <v>134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135</v>
      </c>
      <c r="AT255" s="185" t="s">
        <v>130</v>
      </c>
      <c r="AU255" s="185" t="s">
        <v>82</v>
      </c>
      <c r="AY255" s="18" t="s">
        <v>127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135</v>
      </c>
      <c r="BM255" s="185" t="s">
        <v>423</v>
      </c>
    </row>
    <row r="256" spans="1:47" s="2" customFormat="1" ht="10.2">
      <c r="A256" s="35"/>
      <c r="B256" s="36"/>
      <c r="C256" s="37"/>
      <c r="D256" s="187" t="s">
        <v>137</v>
      </c>
      <c r="E256" s="37"/>
      <c r="F256" s="188" t="s">
        <v>424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137</v>
      </c>
      <c r="AU256" s="18" t="s">
        <v>82</v>
      </c>
    </row>
    <row r="257" spans="2:51" s="13" customFormat="1" ht="10.2">
      <c r="B257" s="192"/>
      <c r="C257" s="193"/>
      <c r="D257" s="194" t="s">
        <v>139</v>
      </c>
      <c r="E257" s="193"/>
      <c r="F257" s="196" t="s">
        <v>425</v>
      </c>
      <c r="G257" s="193"/>
      <c r="H257" s="197">
        <v>1080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139</v>
      </c>
      <c r="AU257" s="203" t="s">
        <v>82</v>
      </c>
      <c r="AV257" s="13" t="s">
        <v>82</v>
      </c>
      <c r="AW257" s="13" t="s">
        <v>4</v>
      </c>
      <c r="AX257" s="13" t="s">
        <v>80</v>
      </c>
      <c r="AY257" s="203" t="s">
        <v>127</v>
      </c>
    </row>
    <row r="258" spans="1:65" s="2" customFormat="1" ht="22.2" customHeight="1">
      <c r="A258" s="35"/>
      <c r="B258" s="36"/>
      <c r="C258" s="174" t="s">
        <v>426</v>
      </c>
      <c r="D258" s="174" t="s">
        <v>130</v>
      </c>
      <c r="E258" s="175" t="s">
        <v>427</v>
      </c>
      <c r="F258" s="176" t="s">
        <v>428</v>
      </c>
      <c r="G258" s="177" t="s">
        <v>206</v>
      </c>
      <c r="H258" s="178">
        <v>12</v>
      </c>
      <c r="I258" s="179"/>
      <c r="J258" s="180">
        <f>ROUND(I258*H258,2)</f>
        <v>0</v>
      </c>
      <c r="K258" s="176" t="s">
        <v>134</v>
      </c>
      <c r="L258" s="40"/>
      <c r="M258" s="181" t="s">
        <v>19</v>
      </c>
      <c r="N258" s="182" t="s">
        <v>43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135</v>
      </c>
      <c r="AT258" s="185" t="s">
        <v>130</v>
      </c>
      <c r="AU258" s="185" t="s">
        <v>82</v>
      </c>
      <c r="AY258" s="18" t="s">
        <v>127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80</v>
      </c>
      <c r="BK258" s="186">
        <f>ROUND(I258*H258,2)</f>
        <v>0</v>
      </c>
      <c r="BL258" s="18" t="s">
        <v>135</v>
      </c>
      <c r="BM258" s="185" t="s">
        <v>429</v>
      </c>
    </row>
    <row r="259" spans="1:47" s="2" customFormat="1" ht="10.2">
      <c r="A259" s="35"/>
      <c r="B259" s="36"/>
      <c r="C259" s="37"/>
      <c r="D259" s="187" t="s">
        <v>137</v>
      </c>
      <c r="E259" s="37"/>
      <c r="F259" s="188" t="s">
        <v>430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137</v>
      </c>
      <c r="AU259" s="18" t="s">
        <v>82</v>
      </c>
    </row>
    <row r="260" spans="1:65" s="2" customFormat="1" ht="22.2" customHeight="1">
      <c r="A260" s="35"/>
      <c r="B260" s="36"/>
      <c r="C260" s="174" t="s">
        <v>431</v>
      </c>
      <c r="D260" s="174" t="s">
        <v>130</v>
      </c>
      <c r="E260" s="175" t="s">
        <v>432</v>
      </c>
      <c r="F260" s="176" t="s">
        <v>433</v>
      </c>
      <c r="G260" s="177" t="s">
        <v>434</v>
      </c>
      <c r="H260" s="178">
        <v>1.566</v>
      </c>
      <c r="I260" s="179"/>
      <c r="J260" s="180">
        <f>ROUND(I260*H260,2)</f>
        <v>0</v>
      </c>
      <c r="K260" s="176" t="s">
        <v>134</v>
      </c>
      <c r="L260" s="40"/>
      <c r="M260" s="181" t="s">
        <v>19</v>
      </c>
      <c r="N260" s="182" t="s">
        <v>43</v>
      </c>
      <c r="O260" s="65"/>
      <c r="P260" s="183">
        <f>O260*H260</f>
        <v>0</v>
      </c>
      <c r="Q260" s="183">
        <v>0</v>
      </c>
      <c r="R260" s="183">
        <f>Q260*H260</f>
        <v>0</v>
      </c>
      <c r="S260" s="183">
        <v>1.8</v>
      </c>
      <c r="T260" s="184">
        <f>S260*H260</f>
        <v>2.8188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135</v>
      </c>
      <c r="AT260" s="185" t="s">
        <v>130</v>
      </c>
      <c r="AU260" s="185" t="s">
        <v>82</v>
      </c>
      <c r="AY260" s="18" t="s">
        <v>127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135</v>
      </c>
      <c r="BM260" s="185" t="s">
        <v>435</v>
      </c>
    </row>
    <row r="261" spans="1:47" s="2" customFormat="1" ht="10.2">
      <c r="A261" s="35"/>
      <c r="B261" s="36"/>
      <c r="C261" s="37"/>
      <c r="D261" s="187" t="s">
        <v>137</v>
      </c>
      <c r="E261" s="37"/>
      <c r="F261" s="188" t="s">
        <v>436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137</v>
      </c>
      <c r="AU261" s="18" t="s">
        <v>82</v>
      </c>
    </row>
    <row r="262" spans="1:65" s="2" customFormat="1" ht="22.2" customHeight="1">
      <c r="A262" s="35"/>
      <c r="B262" s="36"/>
      <c r="C262" s="174" t="s">
        <v>437</v>
      </c>
      <c r="D262" s="174" t="s">
        <v>130</v>
      </c>
      <c r="E262" s="175" t="s">
        <v>438</v>
      </c>
      <c r="F262" s="176" t="s">
        <v>439</v>
      </c>
      <c r="G262" s="177" t="s">
        <v>133</v>
      </c>
      <c r="H262" s="178">
        <v>15.169</v>
      </c>
      <c r="I262" s="179"/>
      <c r="J262" s="180">
        <f>ROUND(I262*H262,2)</f>
        <v>0</v>
      </c>
      <c r="K262" s="176" t="s">
        <v>134</v>
      </c>
      <c r="L262" s="40"/>
      <c r="M262" s="181" t="s">
        <v>19</v>
      </c>
      <c r="N262" s="182" t="s">
        <v>43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0.075</v>
      </c>
      <c r="T262" s="184">
        <f>S262*H262</f>
        <v>1.137675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135</v>
      </c>
      <c r="AT262" s="185" t="s">
        <v>130</v>
      </c>
      <c r="AU262" s="185" t="s">
        <v>82</v>
      </c>
      <c r="AY262" s="18" t="s">
        <v>127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80</v>
      </c>
      <c r="BK262" s="186">
        <f>ROUND(I262*H262,2)</f>
        <v>0</v>
      </c>
      <c r="BL262" s="18" t="s">
        <v>135</v>
      </c>
      <c r="BM262" s="185" t="s">
        <v>440</v>
      </c>
    </row>
    <row r="263" spans="1:47" s="2" customFormat="1" ht="10.2">
      <c r="A263" s="35"/>
      <c r="B263" s="36"/>
      <c r="C263" s="37"/>
      <c r="D263" s="187" t="s">
        <v>137</v>
      </c>
      <c r="E263" s="37"/>
      <c r="F263" s="188" t="s">
        <v>441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137</v>
      </c>
      <c r="AU263" s="18" t="s">
        <v>82</v>
      </c>
    </row>
    <row r="264" spans="2:51" s="13" customFormat="1" ht="10.2">
      <c r="B264" s="192"/>
      <c r="C264" s="193"/>
      <c r="D264" s="194" t="s">
        <v>139</v>
      </c>
      <c r="E264" s="195" t="s">
        <v>19</v>
      </c>
      <c r="F264" s="196" t="s">
        <v>442</v>
      </c>
      <c r="G264" s="193"/>
      <c r="H264" s="197">
        <v>15.169</v>
      </c>
      <c r="I264" s="198"/>
      <c r="J264" s="193"/>
      <c r="K264" s="193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139</v>
      </c>
      <c r="AU264" s="203" t="s">
        <v>82</v>
      </c>
      <c r="AV264" s="13" t="s">
        <v>82</v>
      </c>
      <c r="AW264" s="13" t="s">
        <v>33</v>
      </c>
      <c r="AX264" s="13" t="s">
        <v>80</v>
      </c>
      <c r="AY264" s="203" t="s">
        <v>127</v>
      </c>
    </row>
    <row r="265" spans="1:65" s="2" customFormat="1" ht="22.2" customHeight="1">
      <c r="A265" s="35"/>
      <c r="B265" s="36"/>
      <c r="C265" s="174" t="s">
        <v>443</v>
      </c>
      <c r="D265" s="174" t="s">
        <v>130</v>
      </c>
      <c r="E265" s="175" t="s">
        <v>444</v>
      </c>
      <c r="F265" s="176" t="s">
        <v>445</v>
      </c>
      <c r="G265" s="177" t="s">
        <v>133</v>
      </c>
      <c r="H265" s="178">
        <v>9.269</v>
      </c>
      <c r="I265" s="179"/>
      <c r="J265" s="180">
        <f>ROUND(I265*H265,2)</f>
        <v>0</v>
      </c>
      <c r="K265" s="176" t="s">
        <v>134</v>
      </c>
      <c r="L265" s="40"/>
      <c r="M265" s="181" t="s">
        <v>19</v>
      </c>
      <c r="N265" s="182" t="s">
        <v>43</v>
      </c>
      <c r="O265" s="65"/>
      <c r="P265" s="183">
        <f>O265*H265</f>
        <v>0</v>
      </c>
      <c r="Q265" s="183">
        <v>0</v>
      </c>
      <c r="R265" s="183">
        <f>Q265*H265</f>
        <v>0</v>
      </c>
      <c r="S265" s="183">
        <v>0.062</v>
      </c>
      <c r="T265" s="184">
        <f>S265*H265</f>
        <v>0.574678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135</v>
      </c>
      <c r="AT265" s="185" t="s">
        <v>130</v>
      </c>
      <c r="AU265" s="185" t="s">
        <v>82</v>
      </c>
      <c r="AY265" s="18" t="s">
        <v>127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135</v>
      </c>
      <c r="BM265" s="185" t="s">
        <v>446</v>
      </c>
    </row>
    <row r="266" spans="1:47" s="2" customFormat="1" ht="10.2">
      <c r="A266" s="35"/>
      <c r="B266" s="36"/>
      <c r="C266" s="37"/>
      <c r="D266" s="187" t="s">
        <v>137</v>
      </c>
      <c r="E266" s="37"/>
      <c r="F266" s="188" t="s">
        <v>447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137</v>
      </c>
      <c r="AU266" s="18" t="s">
        <v>82</v>
      </c>
    </row>
    <row r="267" spans="2:51" s="13" customFormat="1" ht="10.2">
      <c r="B267" s="192"/>
      <c r="C267" s="193"/>
      <c r="D267" s="194" t="s">
        <v>139</v>
      </c>
      <c r="E267" s="195" t="s">
        <v>19</v>
      </c>
      <c r="F267" s="196" t="s">
        <v>448</v>
      </c>
      <c r="G267" s="193"/>
      <c r="H267" s="197">
        <v>9.269</v>
      </c>
      <c r="I267" s="198"/>
      <c r="J267" s="193"/>
      <c r="K267" s="193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139</v>
      </c>
      <c r="AU267" s="203" t="s">
        <v>82</v>
      </c>
      <c r="AV267" s="13" t="s">
        <v>82</v>
      </c>
      <c r="AW267" s="13" t="s">
        <v>33</v>
      </c>
      <c r="AX267" s="13" t="s">
        <v>80</v>
      </c>
      <c r="AY267" s="203" t="s">
        <v>127</v>
      </c>
    </row>
    <row r="268" spans="1:65" s="2" customFormat="1" ht="22.2" customHeight="1">
      <c r="A268" s="35"/>
      <c r="B268" s="36"/>
      <c r="C268" s="174" t="s">
        <v>449</v>
      </c>
      <c r="D268" s="174" t="s">
        <v>130</v>
      </c>
      <c r="E268" s="175" t="s">
        <v>450</v>
      </c>
      <c r="F268" s="176" t="s">
        <v>451</v>
      </c>
      <c r="G268" s="177" t="s">
        <v>133</v>
      </c>
      <c r="H268" s="178">
        <v>481.832</v>
      </c>
      <c r="I268" s="179"/>
      <c r="J268" s="180">
        <f>ROUND(I268*H268,2)</f>
        <v>0</v>
      </c>
      <c r="K268" s="176" t="s">
        <v>134</v>
      </c>
      <c r="L268" s="40"/>
      <c r="M268" s="181" t="s">
        <v>19</v>
      </c>
      <c r="N268" s="182" t="s">
        <v>43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0.016</v>
      </c>
      <c r="T268" s="184">
        <f>S268*H268</f>
        <v>7.709312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135</v>
      </c>
      <c r="AT268" s="185" t="s">
        <v>130</v>
      </c>
      <c r="AU268" s="185" t="s">
        <v>82</v>
      </c>
      <c r="AY268" s="18" t="s">
        <v>127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80</v>
      </c>
      <c r="BK268" s="186">
        <f>ROUND(I268*H268,2)</f>
        <v>0</v>
      </c>
      <c r="BL268" s="18" t="s">
        <v>135</v>
      </c>
      <c r="BM268" s="185" t="s">
        <v>452</v>
      </c>
    </row>
    <row r="269" spans="1:47" s="2" customFormat="1" ht="10.2">
      <c r="A269" s="35"/>
      <c r="B269" s="36"/>
      <c r="C269" s="37"/>
      <c r="D269" s="187" t="s">
        <v>137</v>
      </c>
      <c r="E269" s="37"/>
      <c r="F269" s="188" t="s">
        <v>453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137</v>
      </c>
      <c r="AU269" s="18" t="s">
        <v>82</v>
      </c>
    </row>
    <row r="270" spans="1:47" s="2" customFormat="1" ht="19.2">
      <c r="A270" s="35"/>
      <c r="B270" s="36"/>
      <c r="C270" s="37"/>
      <c r="D270" s="194" t="s">
        <v>168</v>
      </c>
      <c r="E270" s="37"/>
      <c r="F270" s="225" t="s">
        <v>454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168</v>
      </c>
      <c r="AU270" s="18" t="s">
        <v>82</v>
      </c>
    </row>
    <row r="271" spans="2:51" s="14" customFormat="1" ht="10.2">
      <c r="B271" s="204"/>
      <c r="C271" s="205"/>
      <c r="D271" s="194" t="s">
        <v>139</v>
      </c>
      <c r="E271" s="206" t="s">
        <v>19</v>
      </c>
      <c r="F271" s="207" t="s">
        <v>455</v>
      </c>
      <c r="G271" s="205"/>
      <c r="H271" s="206" t="s">
        <v>19</v>
      </c>
      <c r="I271" s="208"/>
      <c r="J271" s="205"/>
      <c r="K271" s="205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139</v>
      </c>
      <c r="AU271" s="213" t="s">
        <v>82</v>
      </c>
      <c r="AV271" s="14" t="s">
        <v>80</v>
      </c>
      <c r="AW271" s="14" t="s">
        <v>33</v>
      </c>
      <c r="AX271" s="14" t="s">
        <v>72</v>
      </c>
      <c r="AY271" s="213" t="s">
        <v>127</v>
      </c>
    </row>
    <row r="272" spans="2:51" s="13" customFormat="1" ht="10.2">
      <c r="B272" s="192"/>
      <c r="C272" s="193"/>
      <c r="D272" s="194" t="s">
        <v>139</v>
      </c>
      <c r="E272" s="195" t="s">
        <v>19</v>
      </c>
      <c r="F272" s="196" t="s">
        <v>193</v>
      </c>
      <c r="G272" s="193"/>
      <c r="H272" s="197">
        <v>303.03</v>
      </c>
      <c r="I272" s="198"/>
      <c r="J272" s="193"/>
      <c r="K272" s="193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139</v>
      </c>
      <c r="AU272" s="203" t="s">
        <v>82</v>
      </c>
      <c r="AV272" s="13" t="s">
        <v>82</v>
      </c>
      <c r="AW272" s="13" t="s">
        <v>33</v>
      </c>
      <c r="AX272" s="13" t="s">
        <v>72</v>
      </c>
      <c r="AY272" s="203" t="s">
        <v>127</v>
      </c>
    </row>
    <row r="273" spans="2:51" s="13" customFormat="1" ht="10.2">
      <c r="B273" s="192"/>
      <c r="C273" s="193"/>
      <c r="D273" s="194" t="s">
        <v>139</v>
      </c>
      <c r="E273" s="195" t="s">
        <v>19</v>
      </c>
      <c r="F273" s="196" t="s">
        <v>194</v>
      </c>
      <c r="G273" s="193"/>
      <c r="H273" s="197">
        <v>-85.075</v>
      </c>
      <c r="I273" s="198"/>
      <c r="J273" s="193"/>
      <c r="K273" s="193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139</v>
      </c>
      <c r="AU273" s="203" t="s">
        <v>82</v>
      </c>
      <c r="AV273" s="13" t="s">
        <v>82</v>
      </c>
      <c r="AW273" s="13" t="s">
        <v>33</v>
      </c>
      <c r="AX273" s="13" t="s">
        <v>72</v>
      </c>
      <c r="AY273" s="203" t="s">
        <v>127</v>
      </c>
    </row>
    <row r="274" spans="2:51" s="13" customFormat="1" ht="10.2">
      <c r="B274" s="192"/>
      <c r="C274" s="193"/>
      <c r="D274" s="194" t="s">
        <v>139</v>
      </c>
      <c r="E274" s="195" t="s">
        <v>19</v>
      </c>
      <c r="F274" s="196" t="s">
        <v>195</v>
      </c>
      <c r="G274" s="193"/>
      <c r="H274" s="197">
        <v>381.24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139</v>
      </c>
      <c r="AU274" s="203" t="s">
        <v>82</v>
      </c>
      <c r="AV274" s="13" t="s">
        <v>82</v>
      </c>
      <c r="AW274" s="13" t="s">
        <v>33</v>
      </c>
      <c r="AX274" s="13" t="s">
        <v>72</v>
      </c>
      <c r="AY274" s="203" t="s">
        <v>127</v>
      </c>
    </row>
    <row r="275" spans="2:51" s="13" customFormat="1" ht="10.2">
      <c r="B275" s="192"/>
      <c r="C275" s="193"/>
      <c r="D275" s="194" t="s">
        <v>139</v>
      </c>
      <c r="E275" s="195" t="s">
        <v>19</v>
      </c>
      <c r="F275" s="196" t="s">
        <v>456</v>
      </c>
      <c r="G275" s="193"/>
      <c r="H275" s="197">
        <v>-117.363</v>
      </c>
      <c r="I275" s="198"/>
      <c r="J275" s="193"/>
      <c r="K275" s="193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139</v>
      </c>
      <c r="AU275" s="203" t="s">
        <v>82</v>
      </c>
      <c r="AV275" s="13" t="s">
        <v>82</v>
      </c>
      <c r="AW275" s="13" t="s">
        <v>33</v>
      </c>
      <c r="AX275" s="13" t="s">
        <v>72</v>
      </c>
      <c r="AY275" s="203" t="s">
        <v>127</v>
      </c>
    </row>
    <row r="276" spans="2:51" s="15" customFormat="1" ht="10.2">
      <c r="B276" s="214"/>
      <c r="C276" s="215"/>
      <c r="D276" s="194" t="s">
        <v>139</v>
      </c>
      <c r="E276" s="216" t="s">
        <v>19</v>
      </c>
      <c r="F276" s="217" t="s">
        <v>149</v>
      </c>
      <c r="G276" s="215"/>
      <c r="H276" s="218">
        <v>481.832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139</v>
      </c>
      <c r="AU276" s="224" t="s">
        <v>82</v>
      </c>
      <c r="AV276" s="15" t="s">
        <v>135</v>
      </c>
      <c r="AW276" s="15" t="s">
        <v>33</v>
      </c>
      <c r="AX276" s="15" t="s">
        <v>80</v>
      </c>
      <c r="AY276" s="224" t="s">
        <v>127</v>
      </c>
    </row>
    <row r="277" spans="1:65" s="2" customFormat="1" ht="22.2" customHeight="1">
      <c r="A277" s="35"/>
      <c r="B277" s="36"/>
      <c r="C277" s="174" t="s">
        <v>457</v>
      </c>
      <c r="D277" s="174" t="s">
        <v>130</v>
      </c>
      <c r="E277" s="175" t="s">
        <v>458</v>
      </c>
      <c r="F277" s="176" t="s">
        <v>459</v>
      </c>
      <c r="G277" s="177" t="s">
        <v>133</v>
      </c>
      <c r="H277" s="178">
        <v>271.003</v>
      </c>
      <c r="I277" s="179"/>
      <c r="J277" s="180">
        <f>ROUND(I277*H277,2)</f>
        <v>0</v>
      </c>
      <c r="K277" s="176" t="s">
        <v>134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0.059</v>
      </c>
      <c r="T277" s="184">
        <f>S277*H277</f>
        <v>15.989176999999998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135</v>
      </c>
      <c r="AT277" s="185" t="s">
        <v>130</v>
      </c>
      <c r="AU277" s="185" t="s">
        <v>82</v>
      </c>
      <c r="AY277" s="18" t="s">
        <v>127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135</v>
      </c>
      <c r="BM277" s="185" t="s">
        <v>460</v>
      </c>
    </row>
    <row r="278" spans="1:47" s="2" customFormat="1" ht="10.2">
      <c r="A278" s="35"/>
      <c r="B278" s="36"/>
      <c r="C278" s="37"/>
      <c r="D278" s="187" t="s">
        <v>137</v>
      </c>
      <c r="E278" s="37"/>
      <c r="F278" s="188" t="s">
        <v>461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137</v>
      </c>
      <c r="AU278" s="18" t="s">
        <v>82</v>
      </c>
    </row>
    <row r="279" spans="2:51" s="14" customFormat="1" ht="10.2">
      <c r="B279" s="204"/>
      <c r="C279" s="205"/>
      <c r="D279" s="194" t="s">
        <v>139</v>
      </c>
      <c r="E279" s="206" t="s">
        <v>19</v>
      </c>
      <c r="F279" s="207" t="s">
        <v>462</v>
      </c>
      <c r="G279" s="205"/>
      <c r="H279" s="206" t="s">
        <v>19</v>
      </c>
      <c r="I279" s="208"/>
      <c r="J279" s="205"/>
      <c r="K279" s="205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139</v>
      </c>
      <c r="AU279" s="213" t="s">
        <v>82</v>
      </c>
      <c r="AV279" s="14" t="s">
        <v>80</v>
      </c>
      <c r="AW279" s="14" t="s">
        <v>33</v>
      </c>
      <c r="AX279" s="14" t="s">
        <v>72</v>
      </c>
      <c r="AY279" s="213" t="s">
        <v>127</v>
      </c>
    </row>
    <row r="280" spans="2:51" s="14" customFormat="1" ht="10.2">
      <c r="B280" s="204"/>
      <c r="C280" s="205"/>
      <c r="D280" s="194" t="s">
        <v>139</v>
      </c>
      <c r="E280" s="206" t="s">
        <v>19</v>
      </c>
      <c r="F280" s="207" t="s">
        <v>463</v>
      </c>
      <c r="G280" s="205"/>
      <c r="H280" s="206" t="s">
        <v>19</v>
      </c>
      <c r="I280" s="208"/>
      <c r="J280" s="205"/>
      <c r="K280" s="205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139</v>
      </c>
      <c r="AU280" s="213" t="s">
        <v>82</v>
      </c>
      <c r="AV280" s="14" t="s">
        <v>80</v>
      </c>
      <c r="AW280" s="14" t="s">
        <v>33</v>
      </c>
      <c r="AX280" s="14" t="s">
        <v>72</v>
      </c>
      <c r="AY280" s="213" t="s">
        <v>127</v>
      </c>
    </row>
    <row r="281" spans="2:51" s="13" customFormat="1" ht="10.2">
      <c r="B281" s="192"/>
      <c r="C281" s="193"/>
      <c r="D281" s="194" t="s">
        <v>139</v>
      </c>
      <c r="E281" s="195" t="s">
        <v>19</v>
      </c>
      <c r="F281" s="196" t="s">
        <v>464</v>
      </c>
      <c r="G281" s="193"/>
      <c r="H281" s="197">
        <v>63.208</v>
      </c>
      <c r="I281" s="198"/>
      <c r="J281" s="193"/>
      <c r="K281" s="193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139</v>
      </c>
      <c r="AU281" s="203" t="s">
        <v>82</v>
      </c>
      <c r="AV281" s="13" t="s">
        <v>82</v>
      </c>
      <c r="AW281" s="13" t="s">
        <v>33</v>
      </c>
      <c r="AX281" s="13" t="s">
        <v>72</v>
      </c>
      <c r="AY281" s="203" t="s">
        <v>127</v>
      </c>
    </row>
    <row r="282" spans="2:51" s="13" customFormat="1" ht="10.2">
      <c r="B282" s="192"/>
      <c r="C282" s="193"/>
      <c r="D282" s="194" t="s">
        <v>139</v>
      </c>
      <c r="E282" s="195" t="s">
        <v>19</v>
      </c>
      <c r="F282" s="196" t="s">
        <v>465</v>
      </c>
      <c r="G282" s="193"/>
      <c r="H282" s="197">
        <v>11.186</v>
      </c>
      <c r="I282" s="198"/>
      <c r="J282" s="193"/>
      <c r="K282" s="193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139</v>
      </c>
      <c r="AU282" s="203" t="s">
        <v>82</v>
      </c>
      <c r="AV282" s="13" t="s">
        <v>82</v>
      </c>
      <c r="AW282" s="13" t="s">
        <v>33</v>
      </c>
      <c r="AX282" s="13" t="s">
        <v>72</v>
      </c>
      <c r="AY282" s="203" t="s">
        <v>127</v>
      </c>
    </row>
    <row r="283" spans="2:51" s="13" customFormat="1" ht="10.2">
      <c r="B283" s="192"/>
      <c r="C283" s="193"/>
      <c r="D283" s="194" t="s">
        <v>139</v>
      </c>
      <c r="E283" s="195" t="s">
        <v>19</v>
      </c>
      <c r="F283" s="196" t="s">
        <v>466</v>
      </c>
      <c r="G283" s="193"/>
      <c r="H283" s="197">
        <v>80.65</v>
      </c>
      <c r="I283" s="198"/>
      <c r="J283" s="193"/>
      <c r="K283" s="193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139</v>
      </c>
      <c r="AU283" s="203" t="s">
        <v>82</v>
      </c>
      <c r="AV283" s="13" t="s">
        <v>82</v>
      </c>
      <c r="AW283" s="13" t="s">
        <v>33</v>
      </c>
      <c r="AX283" s="13" t="s">
        <v>72</v>
      </c>
      <c r="AY283" s="203" t="s">
        <v>127</v>
      </c>
    </row>
    <row r="284" spans="2:51" s="13" customFormat="1" ht="10.2">
      <c r="B284" s="192"/>
      <c r="C284" s="193"/>
      <c r="D284" s="194" t="s">
        <v>139</v>
      </c>
      <c r="E284" s="195" t="s">
        <v>19</v>
      </c>
      <c r="F284" s="196" t="s">
        <v>467</v>
      </c>
      <c r="G284" s="193"/>
      <c r="H284" s="197">
        <v>15.95</v>
      </c>
      <c r="I284" s="198"/>
      <c r="J284" s="193"/>
      <c r="K284" s="193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139</v>
      </c>
      <c r="AU284" s="203" t="s">
        <v>82</v>
      </c>
      <c r="AV284" s="13" t="s">
        <v>82</v>
      </c>
      <c r="AW284" s="13" t="s">
        <v>33</v>
      </c>
      <c r="AX284" s="13" t="s">
        <v>72</v>
      </c>
      <c r="AY284" s="203" t="s">
        <v>127</v>
      </c>
    </row>
    <row r="285" spans="2:51" s="14" customFormat="1" ht="10.2">
      <c r="B285" s="204"/>
      <c r="C285" s="205"/>
      <c r="D285" s="194" t="s">
        <v>139</v>
      </c>
      <c r="E285" s="206" t="s">
        <v>19</v>
      </c>
      <c r="F285" s="207" t="s">
        <v>468</v>
      </c>
      <c r="G285" s="205"/>
      <c r="H285" s="206" t="s">
        <v>19</v>
      </c>
      <c r="I285" s="208"/>
      <c r="J285" s="205"/>
      <c r="K285" s="205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139</v>
      </c>
      <c r="AU285" s="213" t="s">
        <v>82</v>
      </c>
      <c r="AV285" s="14" t="s">
        <v>80</v>
      </c>
      <c r="AW285" s="14" t="s">
        <v>33</v>
      </c>
      <c r="AX285" s="14" t="s">
        <v>72</v>
      </c>
      <c r="AY285" s="213" t="s">
        <v>127</v>
      </c>
    </row>
    <row r="286" spans="2:51" s="13" customFormat="1" ht="10.2">
      <c r="B286" s="192"/>
      <c r="C286" s="193"/>
      <c r="D286" s="194" t="s">
        <v>139</v>
      </c>
      <c r="E286" s="195" t="s">
        <v>19</v>
      </c>
      <c r="F286" s="196" t="s">
        <v>469</v>
      </c>
      <c r="G286" s="193"/>
      <c r="H286" s="197">
        <v>76.228</v>
      </c>
      <c r="I286" s="198"/>
      <c r="J286" s="193"/>
      <c r="K286" s="193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139</v>
      </c>
      <c r="AU286" s="203" t="s">
        <v>82</v>
      </c>
      <c r="AV286" s="13" t="s">
        <v>82</v>
      </c>
      <c r="AW286" s="13" t="s">
        <v>33</v>
      </c>
      <c r="AX286" s="13" t="s">
        <v>72</v>
      </c>
      <c r="AY286" s="203" t="s">
        <v>127</v>
      </c>
    </row>
    <row r="287" spans="2:51" s="13" customFormat="1" ht="10.2">
      <c r="B287" s="192"/>
      <c r="C287" s="193"/>
      <c r="D287" s="194" t="s">
        <v>139</v>
      </c>
      <c r="E287" s="195" t="s">
        <v>19</v>
      </c>
      <c r="F287" s="196" t="s">
        <v>470</v>
      </c>
      <c r="G287" s="193"/>
      <c r="H287" s="197">
        <v>3.163</v>
      </c>
      <c r="I287" s="198"/>
      <c r="J287" s="193"/>
      <c r="K287" s="193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139</v>
      </c>
      <c r="AU287" s="203" t="s">
        <v>82</v>
      </c>
      <c r="AV287" s="13" t="s">
        <v>82</v>
      </c>
      <c r="AW287" s="13" t="s">
        <v>33</v>
      </c>
      <c r="AX287" s="13" t="s">
        <v>72</v>
      </c>
      <c r="AY287" s="203" t="s">
        <v>127</v>
      </c>
    </row>
    <row r="288" spans="2:51" s="13" customFormat="1" ht="10.2">
      <c r="B288" s="192"/>
      <c r="C288" s="193"/>
      <c r="D288" s="194" t="s">
        <v>139</v>
      </c>
      <c r="E288" s="195" t="s">
        <v>19</v>
      </c>
      <c r="F288" s="196" t="s">
        <v>471</v>
      </c>
      <c r="G288" s="193"/>
      <c r="H288" s="197">
        <v>18.45</v>
      </c>
      <c r="I288" s="198"/>
      <c r="J288" s="193"/>
      <c r="K288" s="193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139</v>
      </c>
      <c r="AU288" s="203" t="s">
        <v>82</v>
      </c>
      <c r="AV288" s="13" t="s">
        <v>82</v>
      </c>
      <c r="AW288" s="13" t="s">
        <v>33</v>
      </c>
      <c r="AX288" s="13" t="s">
        <v>72</v>
      </c>
      <c r="AY288" s="203" t="s">
        <v>127</v>
      </c>
    </row>
    <row r="289" spans="2:51" s="13" customFormat="1" ht="10.2">
      <c r="B289" s="192"/>
      <c r="C289" s="193"/>
      <c r="D289" s="194" t="s">
        <v>139</v>
      </c>
      <c r="E289" s="195" t="s">
        <v>19</v>
      </c>
      <c r="F289" s="196" t="s">
        <v>472</v>
      </c>
      <c r="G289" s="193"/>
      <c r="H289" s="197">
        <v>2.168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139</v>
      </c>
      <c r="AU289" s="203" t="s">
        <v>82</v>
      </c>
      <c r="AV289" s="13" t="s">
        <v>82</v>
      </c>
      <c r="AW289" s="13" t="s">
        <v>33</v>
      </c>
      <c r="AX289" s="13" t="s">
        <v>72</v>
      </c>
      <c r="AY289" s="203" t="s">
        <v>127</v>
      </c>
    </row>
    <row r="290" spans="2:51" s="15" customFormat="1" ht="10.2">
      <c r="B290" s="214"/>
      <c r="C290" s="215"/>
      <c r="D290" s="194" t="s">
        <v>139</v>
      </c>
      <c r="E290" s="216" t="s">
        <v>19</v>
      </c>
      <c r="F290" s="217" t="s">
        <v>149</v>
      </c>
      <c r="G290" s="215"/>
      <c r="H290" s="218">
        <v>271.003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139</v>
      </c>
      <c r="AU290" s="224" t="s">
        <v>82</v>
      </c>
      <c r="AV290" s="15" t="s">
        <v>135</v>
      </c>
      <c r="AW290" s="15" t="s">
        <v>33</v>
      </c>
      <c r="AX290" s="15" t="s">
        <v>80</v>
      </c>
      <c r="AY290" s="224" t="s">
        <v>127</v>
      </c>
    </row>
    <row r="291" spans="1:65" s="2" customFormat="1" ht="22.2" customHeight="1">
      <c r="A291" s="35"/>
      <c r="B291" s="36"/>
      <c r="C291" s="174" t="s">
        <v>473</v>
      </c>
      <c r="D291" s="174" t="s">
        <v>130</v>
      </c>
      <c r="E291" s="175" t="s">
        <v>474</v>
      </c>
      <c r="F291" s="176" t="s">
        <v>475</v>
      </c>
      <c r="G291" s="177" t="s">
        <v>133</v>
      </c>
      <c r="H291" s="178">
        <v>457.232</v>
      </c>
      <c r="I291" s="179"/>
      <c r="J291" s="180">
        <f>ROUND(I291*H291,2)</f>
        <v>0</v>
      </c>
      <c r="K291" s="176" t="s">
        <v>134</v>
      </c>
      <c r="L291" s="40"/>
      <c r="M291" s="181" t="s">
        <v>19</v>
      </c>
      <c r="N291" s="182" t="s">
        <v>43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0.057</v>
      </c>
      <c r="T291" s="184">
        <f>S291*H291</f>
        <v>26.062224000000004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135</v>
      </c>
      <c r="AT291" s="185" t="s">
        <v>130</v>
      </c>
      <c r="AU291" s="185" t="s">
        <v>82</v>
      </c>
      <c r="AY291" s="18" t="s">
        <v>127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80</v>
      </c>
      <c r="BK291" s="186">
        <f>ROUND(I291*H291,2)</f>
        <v>0</v>
      </c>
      <c r="BL291" s="18" t="s">
        <v>135</v>
      </c>
      <c r="BM291" s="185" t="s">
        <v>476</v>
      </c>
    </row>
    <row r="292" spans="1:47" s="2" customFormat="1" ht="10.2">
      <c r="A292" s="35"/>
      <c r="B292" s="36"/>
      <c r="C292" s="37"/>
      <c r="D292" s="187" t="s">
        <v>137</v>
      </c>
      <c r="E292" s="37"/>
      <c r="F292" s="188" t="s">
        <v>477</v>
      </c>
      <c r="G292" s="37"/>
      <c r="H292" s="37"/>
      <c r="I292" s="189"/>
      <c r="J292" s="37"/>
      <c r="K292" s="37"/>
      <c r="L292" s="40"/>
      <c r="M292" s="190"/>
      <c r="N292" s="191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137</v>
      </c>
      <c r="AU292" s="18" t="s">
        <v>82</v>
      </c>
    </row>
    <row r="293" spans="1:47" s="2" customFormat="1" ht="19.2">
      <c r="A293" s="35"/>
      <c r="B293" s="36"/>
      <c r="C293" s="37"/>
      <c r="D293" s="194" t="s">
        <v>168</v>
      </c>
      <c r="E293" s="37"/>
      <c r="F293" s="225" t="s">
        <v>478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168</v>
      </c>
      <c r="AU293" s="18" t="s">
        <v>82</v>
      </c>
    </row>
    <row r="294" spans="2:51" s="14" customFormat="1" ht="10.2">
      <c r="B294" s="204"/>
      <c r="C294" s="205"/>
      <c r="D294" s="194" t="s">
        <v>139</v>
      </c>
      <c r="E294" s="206" t="s">
        <v>19</v>
      </c>
      <c r="F294" s="207" t="s">
        <v>455</v>
      </c>
      <c r="G294" s="205"/>
      <c r="H294" s="206" t="s">
        <v>19</v>
      </c>
      <c r="I294" s="208"/>
      <c r="J294" s="205"/>
      <c r="K294" s="205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139</v>
      </c>
      <c r="AU294" s="213" t="s">
        <v>82</v>
      </c>
      <c r="AV294" s="14" t="s">
        <v>80</v>
      </c>
      <c r="AW294" s="14" t="s">
        <v>33</v>
      </c>
      <c r="AX294" s="14" t="s">
        <v>72</v>
      </c>
      <c r="AY294" s="213" t="s">
        <v>127</v>
      </c>
    </row>
    <row r="295" spans="2:51" s="13" customFormat="1" ht="10.2">
      <c r="B295" s="192"/>
      <c r="C295" s="193"/>
      <c r="D295" s="194" t="s">
        <v>139</v>
      </c>
      <c r="E295" s="195" t="s">
        <v>19</v>
      </c>
      <c r="F295" s="196" t="s">
        <v>479</v>
      </c>
      <c r="G295" s="193"/>
      <c r="H295" s="197">
        <v>420.393</v>
      </c>
      <c r="I295" s="198"/>
      <c r="J295" s="193"/>
      <c r="K295" s="193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139</v>
      </c>
      <c r="AU295" s="203" t="s">
        <v>82</v>
      </c>
      <c r="AV295" s="13" t="s">
        <v>82</v>
      </c>
      <c r="AW295" s="13" t="s">
        <v>33</v>
      </c>
      <c r="AX295" s="13" t="s">
        <v>72</v>
      </c>
      <c r="AY295" s="203" t="s">
        <v>127</v>
      </c>
    </row>
    <row r="296" spans="2:51" s="13" customFormat="1" ht="10.2">
      <c r="B296" s="192"/>
      <c r="C296" s="193"/>
      <c r="D296" s="194" t="s">
        <v>139</v>
      </c>
      <c r="E296" s="195" t="s">
        <v>19</v>
      </c>
      <c r="F296" s="196" t="s">
        <v>480</v>
      </c>
      <c r="G296" s="193"/>
      <c r="H296" s="197">
        <v>39.724</v>
      </c>
      <c r="I296" s="198"/>
      <c r="J296" s="193"/>
      <c r="K296" s="193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139</v>
      </c>
      <c r="AU296" s="203" t="s">
        <v>82</v>
      </c>
      <c r="AV296" s="13" t="s">
        <v>82</v>
      </c>
      <c r="AW296" s="13" t="s">
        <v>33</v>
      </c>
      <c r="AX296" s="13" t="s">
        <v>72</v>
      </c>
      <c r="AY296" s="203" t="s">
        <v>127</v>
      </c>
    </row>
    <row r="297" spans="2:51" s="13" customFormat="1" ht="10.2">
      <c r="B297" s="192"/>
      <c r="C297" s="193"/>
      <c r="D297" s="194" t="s">
        <v>139</v>
      </c>
      <c r="E297" s="195" t="s">
        <v>19</v>
      </c>
      <c r="F297" s="196" t="s">
        <v>481</v>
      </c>
      <c r="G297" s="193"/>
      <c r="H297" s="197">
        <v>-97.605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139</v>
      </c>
      <c r="AU297" s="203" t="s">
        <v>82</v>
      </c>
      <c r="AV297" s="13" t="s">
        <v>82</v>
      </c>
      <c r="AW297" s="13" t="s">
        <v>33</v>
      </c>
      <c r="AX297" s="13" t="s">
        <v>72</v>
      </c>
      <c r="AY297" s="203" t="s">
        <v>127</v>
      </c>
    </row>
    <row r="298" spans="2:51" s="13" customFormat="1" ht="10.2">
      <c r="B298" s="192"/>
      <c r="C298" s="193"/>
      <c r="D298" s="194" t="s">
        <v>139</v>
      </c>
      <c r="E298" s="195" t="s">
        <v>19</v>
      </c>
      <c r="F298" s="196" t="s">
        <v>482</v>
      </c>
      <c r="G298" s="193"/>
      <c r="H298" s="197">
        <v>91.8</v>
      </c>
      <c r="I298" s="198"/>
      <c r="J298" s="193"/>
      <c r="K298" s="193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139</v>
      </c>
      <c r="AU298" s="203" t="s">
        <v>82</v>
      </c>
      <c r="AV298" s="13" t="s">
        <v>82</v>
      </c>
      <c r="AW298" s="13" t="s">
        <v>33</v>
      </c>
      <c r="AX298" s="13" t="s">
        <v>72</v>
      </c>
      <c r="AY298" s="203" t="s">
        <v>127</v>
      </c>
    </row>
    <row r="299" spans="2:51" s="13" customFormat="1" ht="10.2">
      <c r="B299" s="192"/>
      <c r="C299" s="193"/>
      <c r="D299" s="194" t="s">
        <v>139</v>
      </c>
      <c r="E299" s="195" t="s">
        <v>19</v>
      </c>
      <c r="F299" s="196" t="s">
        <v>483</v>
      </c>
      <c r="G299" s="193"/>
      <c r="H299" s="197">
        <v>-11.385</v>
      </c>
      <c r="I299" s="198"/>
      <c r="J299" s="193"/>
      <c r="K299" s="193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139</v>
      </c>
      <c r="AU299" s="203" t="s">
        <v>82</v>
      </c>
      <c r="AV299" s="13" t="s">
        <v>82</v>
      </c>
      <c r="AW299" s="13" t="s">
        <v>33</v>
      </c>
      <c r="AX299" s="13" t="s">
        <v>72</v>
      </c>
      <c r="AY299" s="203" t="s">
        <v>127</v>
      </c>
    </row>
    <row r="300" spans="2:51" s="13" customFormat="1" ht="10.2">
      <c r="B300" s="192"/>
      <c r="C300" s="193"/>
      <c r="D300" s="194" t="s">
        <v>139</v>
      </c>
      <c r="E300" s="195" t="s">
        <v>19</v>
      </c>
      <c r="F300" s="196" t="s">
        <v>484</v>
      </c>
      <c r="G300" s="193"/>
      <c r="H300" s="197">
        <v>18.1</v>
      </c>
      <c r="I300" s="198"/>
      <c r="J300" s="193"/>
      <c r="K300" s="193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139</v>
      </c>
      <c r="AU300" s="203" t="s">
        <v>82</v>
      </c>
      <c r="AV300" s="13" t="s">
        <v>82</v>
      </c>
      <c r="AW300" s="13" t="s">
        <v>33</v>
      </c>
      <c r="AX300" s="13" t="s">
        <v>72</v>
      </c>
      <c r="AY300" s="203" t="s">
        <v>127</v>
      </c>
    </row>
    <row r="301" spans="2:51" s="13" customFormat="1" ht="10.2">
      <c r="B301" s="192"/>
      <c r="C301" s="193"/>
      <c r="D301" s="194" t="s">
        <v>139</v>
      </c>
      <c r="E301" s="195" t="s">
        <v>19</v>
      </c>
      <c r="F301" s="196" t="s">
        <v>485</v>
      </c>
      <c r="G301" s="193"/>
      <c r="H301" s="197">
        <v>-3.795</v>
      </c>
      <c r="I301" s="198"/>
      <c r="J301" s="193"/>
      <c r="K301" s="193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139</v>
      </c>
      <c r="AU301" s="203" t="s">
        <v>82</v>
      </c>
      <c r="AV301" s="13" t="s">
        <v>82</v>
      </c>
      <c r="AW301" s="13" t="s">
        <v>33</v>
      </c>
      <c r="AX301" s="13" t="s">
        <v>72</v>
      </c>
      <c r="AY301" s="203" t="s">
        <v>127</v>
      </c>
    </row>
    <row r="302" spans="2:51" s="15" customFormat="1" ht="10.2">
      <c r="B302" s="214"/>
      <c r="C302" s="215"/>
      <c r="D302" s="194" t="s">
        <v>139</v>
      </c>
      <c r="E302" s="216" t="s">
        <v>19</v>
      </c>
      <c r="F302" s="217" t="s">
        <v>149</v>
      </c>
      <c r="G302" s="215"/>
      <c r="H302" s="218">
        <v>457.232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139</v>
      </c>
      <c r="AU302" s="224" t="s">
        <v>82</v>
      </c>
      <c r="AV302" s="15" t="s">
        <v>135</v>
      </c>
      <c r="AW302" s="15" t="s">
        <v>33</v>
      </c>
      <c r="AX302" s="15" t="s">
        <v>80</v>
      </c>
      <c r="AY302" s="224" t="s">
        <v>127</v>
      </c>
    </row>
    <row r="303" spans="1:65" s="2" customFormat="1" ht="14.4" customHeight="1">
      <c r="A303" s="35"/>
      <c r="B303" s="36"/>
      <c r="C303" s="174" t="s">
        <v>486</v>
      </c>
      <c r="D303" s="174" t="s">
        <v>130</v>
      </c>
      <c r="E303" s="175" t="s">
        <v>487</v>
      </c>
      <c r="F303" s="176" t="s">
        <v>488</v>
      </c>
      <c r="G303" s="177" t="s">
        <v>133</v>
      </c>
      <c r="H303" s="178">
        <v>28</v>
      </c>
      <c r="I303" s="179"/>
      <c r="J303" s="180">
        <f>ROUND(I303*H303,2)</f>
        <v>0</v>
      </c>
      <c r="K303" s="176" t="s">
        <v>134</v>
      </c>
      <c r="L303" s="40"/>
      <c r="M303" s="181" t="s">
        <v>19</v>
      </c>
      <c r="N303" s="182" t="s">
        <v>43</v>
      </c>
      <c r="O303" s="65"/>
      <c r="P303" s="183">
        <f>O303*H303</f>
        <v>0</v>
      </c>
      <c r="Q303" s="183">
        <v>0</v>
      </c>
      <c r="R303" s="183">
        <f>Q303*H303</f>
        <v>0</v>
      </c>
      <c r="S303" s="183">
        <v>0.066</v>
      </c>
      <c r="T303" s="184">
        <f>S303*H303</f>
        <v>1.848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135</v>
      </c>
      <c r="AT303" s="185" t="s">
        <v>130</v>
      </c>
      <c r="AU303" s="185" t="s">
        <v>82</v>
      </c>
      <c r="AY303" s="18" t="s">
        <v>127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80</v>
      </c>
      <c r="BK303" s="186">
        <f>ROUND(I303*H303,2)</f>
        <v>0</v>
      </c>
      <c r="BL303" s="18" t="s">
        <v>135</v>
      </c>
      <c r="BM303" s="185" t="s">
        <v>489</v>
      </c>
    </row>
    <row r="304" spans="1:47" s="2" customFormat="1" ht="10.2">
      <c r="A304" s="35"/>
      <c r="B304" s="36"/>
      <c r="C304" s="37"/>
      <c r="D304" s="187" t="s">
        <v>137</v>
      </c>
      <c r="E304" s="37"/>
      <c r="F304" s="188" t="s">
        <v>490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137</v>
      </c>
      <c r="AU304" s="18" t="s">
        <v>82</v>
      </c>
    </row>
    <row r="305" spans="1:65" s="2" customFormat="1" ht="14.4" customHeight="1">
      <c r="A305" s="35"/>
      <c r="B305" s="36"/>
      <c r="C305" s="174" t="s">
        <v>491</v>
      </c>
      <c r="D305" s="174" t="s">
        <v>130</v>
      </c>
      <c r="E305" s="175" t="s">
        <v>492</v>
      </c>
      <c r="F305" s="176" t="s">
        <v>493</v>
      </c>
      <c r="G305" s="177" t="s">
        <v>133</v>
      </c>
      <c r="H305" s="178">
        <v>28</v>
      </c>
      <c r="I305" s="179"/>
      <c r="J305" s="180">
        <f>ROUND(I305*H305,2)</f>
        <v>0</v>
      </c>
      <c r="K305" s="176" t="s">
        <v>134</v>
      </c>
      <c r="L305" s="40"/>
      <c r="M305" s="181" t="s">
        <v>19</v>
      </c>
      <c r="N305" s="182" t="s">
        <v>43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135</v>
      </c>
      <c r="AT305" s="185" t="s">
        <v>130</v>
      </c>
      <c r="AU305" s="185" t="s">
        <v>82</v>
      </c>
      <c r="AY305" s="18" t="s">
        <v>127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135</v>
      </c>
      <c r="BM305" s="185" t="s">
        <v>494</v>
      </c>
    </row>
    <row r="306" spans="1:47" s="2" customFormat="1" ht="10.2">
      <c r="A306" s="35"/>
      <c r="B306" s="36"/>
      <c r="C306" s="37"/>
      <c r="D306" s="187" t="s">
        <v>137</v>
      </c>
      <c r="E306" s="37"/>
      <c r="F306" s="188" t="s">
        <v>495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137</v>
      </c>
      <c r="AU306" s="18" t="s">
        <v>82</v>
      </c>
    </row>
    <row r="307" spans="1:65" s="2" customFormat="1" ht="14.4" customHeight="1">
      <c r="A307" s="35"/>
      <c r="B307" s="36"/>
      <c r="C307" s="174" t="s">
        <v>496</v>
      </c>
      <c r="D307" s="174" t="s">
        <v>130</v>
      </c>
      <c r="E307" s="175" t="s">
        <v>497</v>
      </c>
      <c r="F307" s="176" t="s">
        <v>498</v>
      </c>
      <c r="G307" s="177" t="s">
        <v>434</v>
      </c>
      <c r="H307" s="178">
        <v>1.566</v>
      </c>
      <c r="I307" s="179"/>
      <c r="J307" s="180">
        <f>ROUND(I307*H307,2)</f>
        <v>0</v>
      </c>
      <c r="K307" s="176" t="s">
        <v>134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0.50375</v>
      </c>
      <c r="R307" s="183">
        <f>Q307*H307</f>
        <v>0.7888725000000001</v>
      </c>
      <c r="S307" s="183">
        <v>1.95</v>
      </c>
      <c r="T307" s="184">
        <f>S307*H307</f>
        <v>3.0537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135</v>
      </c>
      <c r="AT307" s="185" t="s">
        <v>130</v>
      </c>
      <c r="AU307" s="185" t="s">
        <v>82</v>
      </c>
      <c r="AY307" s="18" t="s">
        <v>127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135</v>
      </c>
      <c r="BM307" s="185" t="s">
        <v>499</v>
      </c>
    </row>
    <row r="308" spans="1:47" s="2" customFormat="1" ht="10.2">
      <c r="A308" s="35"/>
      <c r="B308" s="36"/>
      <c r="C308" s="37"/>
      <c r="D308" s="187" t="s">
        <v>137</v>
      </c>
      <c r="E308" s="37"/>
      <c r="F308" s="188" t="s">
        <v>500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137</v>
      </c>
      <c r="AU308" s="18" t="s">
        <v>82</v>
      </c>
    </row>
    <row r="309" spans="2:51" s="13" customFormat="1" ht="10.2">
      <c r="B309" s="192"/>
      <c r="C309" s="193"/>
      <c r="D309" s="194" t="s">
        <v>139</v>
      </c>
      <c r="E309" s="195" t="s">
        <v>19</v>
      </c>
      <c r="F309" s="196" t="s">
        <v>501</v>
      </c>
      <c r="G309" s="193"/>
      <c r="H309" s="197">
        <v>1.566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139</v>
      </c>
      <c r="AU309" s="203" t="s">
        <v>82</v>
      </c>
      <c r="AV309" s="13" t="s">
        <v>82</v>
      </c>
      <c r="AW309" s="13" t="s">
        <v>33</v>
      </c>
      <c r="AX309" s="13" t="s">
        <v>80</v>
      </c>
      <c r="AY309" s="203" t="s">
        <v>127</v>
      </c>
    </row>
    <row r="310" spans="1:65" s="2" customFormat="1" ht="14.4" customHeight="1">
      <c r="A310" s="35"/>
      <c r="B310" s="36"/>
      <c r="C310" s="226" t="s">
        <v>502</v>
      </c>
      <c r="D310" s="226" t="s">
        <v>171</v>
      </c>
      <c r="E310" s="227" t="s">
        <v>503</v>
      </c>
      <c r="F310" s="228" t="s">
        <v>504</v>
      </c>
      <c r="G310" s="229" t="s">
        <v>362</v>
      </c>
      <c r="H310" s="230">
        <v>477.63</v>
      </c>
      <c r="I310" s="231"/>
      <c r="J310" s="232">
        <f>ROUND(I310*H310,2)</f>
        <v>0</v>
      </c>
      <c r="K310" s="228" t="s">
        <v>134</v>
      </c>
      <c r="L310" s="233"/>
      <c r="M310" s="234" t="s">
        <v>19</v>
      </c>
      <c r="N310" s="235" t="s">
        <v>43</v>
      </c>
      <c r="O310" s="65"/>
      <c r="P310" s="183">
        <f>O310*H310</f>
        <v>0</v>
      </c>
      <c r="Q310" s="183">
        <v>0.0041</v>
      </c>
      <c r="R310" s="183">
        <f>Q310*H310</f>
        <v>1.9582830000000002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174</v>
      </c>
      <c r="AT310" s="185" t="s">
        <v>171</v>
      </c>
      <c r="AU310" s="185" t="s">
        <v>82</v>
      </c>
      <c r="AY310" s="18" t="s">
        <v>127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80</v>
      </c>
      <c r="BK310" s="186">
        <f>ROUND(I310*H310,2)</f>
        <v>0</v>
      </c>
      <c r="BL310" s="18" t="s">
        <v>135</v>
      </c>
      <c r="BM310" s="185" t="s">
        <v>505</v>
      </c>
    </row>
    <row r="311" spans="2:51" s="13" customFormat="1" ht="10.2">
      <c r="B311" s="192"/>
      <c r="C311" s="193"/>
      <c r="D311" s="194" t="s">
        <v>139</v>
      </c>
      <c r="E311" s="193"/>
      <c r="F311" s="196" t="s">
        <v>506</v>
      </c>
      <c r="G311" s="193"/>
      <c r="H311" s="197">
        <v>477.63</v>
      </c>
      <c r="I311" s="198"/>
      <c r="J311" s="193"/>
      <c r="K311" s="193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139</v>
      </c>
      <c r="AU311" s="203" t="s">
        <v>82</v>
      </c>
      <c r="AV311" s="13" t="s">
        <v>82</v>
      </c>
      <c r="AW311" s="13" t="s">
        <v>4</v>
      </c>
      <c r="AX311" s="13" t="s">
        <v>80</v>
      </c>
      <c r="AY311" s="203" t="s">
        <v>127</v>
      </c>
    </row>
    <row r="312" spans="1:65" s="2" customFormat="1" ht="19.8" customHeight="1">
      <c r="A312" s="35"/>
      <c r="B312" s="36"/>
      <c r="C312" s="174" t="s">
        <v>507</v>
      </c>
      <c r="D312" s="174" t="s">
        <v>130</v>
      </c>
      <c r="E312" s="175" t="s">
        <v>508</v>
      </c>
      <c r="F312" s="176" t="s">
        <v>509</v>
      </c>
      <c r="G312" s="177" t="s">
        <v>133</v>
      </c>
      <c r="H312" s="178">
        <v>28</v>
      </c>
      <c r="I312" s="179"/>
      <c r="J312" s="180">
        <f>ROUND(I312*H312,2)</f>
        <v>0</v>
      </c>
      <c r="K312" s="176" t="s">
        <v>134</v>
      </c>
      <c r="L312" s="40"/>
      <c r="M312" s="181" t="s">
        <v>19</v>
      </c>
      <c r="N312" s="182" t="s">
        <v>43</v>
      </c>
      <c r="O312" s="65"/>
      <c r="P312" s="183">
        <f>O312*H312</f>
        <v>0</v>
      </c>
      <c r="Q312" s="183">
        <v>0.01162</v>
      </c>
      <c r="R312" s="183">
        <f>Q312*H312</f>
        <v>0.32536</v>
      </c>
      <c r="S312" s="183">
        <v>0</v>
      </c>
      <c r="T312" s="18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135</v>
      </c>
      <c r="AT312" s="185" t="s">
        <v>130</v>
      </c>
      <c r="AU312" s="185" t="s">
        <v>82</v>
      </c>
      <c r="AY312" s="18" t="s">
        <v>127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8" t="s">
        <v>80</v>
      </c>
      <c r="BK312" s="186">
        <f>ROUND(I312*H312,2)</f>
        <v>0</v>
      </c>
      <c r="BL312" s="18" t="s">
        <v>135</v>
      </c>
      <c r="BM312" s="185" t="s">
        <v>510</v>
      </c>
    </row>
    <row r="313" spans="1:47" s="2" customFormat="1" ht="10.2">
      <c r="A313" s="35"/>
      <c r="B313" s="36"/>
      <c r="C313" s="37"/>
      <c r="D313" s="187" t="s">
        <v>137</v>
      </c>
      <c r="E313" s="37"/>
      <c r="F313" s="188" t="s">
        <v>511</v>
      </c>
      <c r="G313" s="37"/>
      <c r="H313" s="37"/>
      <c r="I313" s="189"/>
      <c r="J313" s="37"/>
      <c r="K313" s="37"/>
      <c r="L313" s="40"/>
      <c r="M313" s="190"/>
      <c r="N313" s="191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137</v>
      </c>
      <c r="AU313" s="18" t="s">
        <v>82</v>
      </c>
    </row>
    <row r="314" spans="1:65" s="2" customFormat="1" ht="19.8" customHeight="1">
      <c r="A314" s="35"/>
      <c r="B314" s="36"/>
      <c r="C314" s="174" t="s">
        <v>512</v>
      </c>
      <c r="D314" s="174" t="s">
        <v>130</v>
      </c>
      <c r="E314" s="175" t="s">
        <v>513</v>
      </c>
      <c r="F314" s="176" t="s">
        <v>514</v>
      </c>
      <c r="G314" s="177" t="s">
        <v>133</v>
      </c>
      <c r="H314" s="178">
        <v>28</v>
      </c>
      <c r="I314" s="179"/>
      <c r="J314" s="180">
        <f>ROUND(I314*H314,2)</f>
        <v>0</v>
      </c>
      <c r="K314" s="176" t="s">
        <v>134</v>
      </c>
      <c r="L314" s="40"/>
      <c r="M314" s="181" t="s">
        <v>19</v>
      </c>
      <c r="N314" s="182" t="s">
        <v>43</v>
      </c>
      <c r="O314" s="65"/>
      <c r="P314" s="183">
        <f>O314*H314</f>
        <v>0</v>
      </c>
      <c r="Q314" s="183">
        <v>0</v>
      </c>
      <c r="R314" s="183">
        <f>Q314*H314</f>
        <v>0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135</v>
      </c>
      <c r="AT314" s="185" t="s">
        <v>130</v>
      </c>
      <c r="AU314" s="185" t="s">
        <v>82</v>
      </c>
      <c r="AY314" s="18" t="s">
        <v>127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80</v>
      </c>
      <c r="BK314" s="186">
        <f>ROUND(I314*H314,2)</f>
        <v>0</v>
      </c>
      <c r="BL314" s="18" t="s">
        <v>135</v>
      </c>
      <c r="BM314" s="185" t="s">
        <v>515</v>
      </c>
    </row>
    <row r="315" spans="1:47" s="2" customFormat="1" ht="10.2">
      <c r="A315" s="35"/>
      <c r="B315" s="36"/>
      <c r="C315" s="37"/>
      <c r="D315" s="187" t="s">
        <v>137</v>
      </c>
      <c r="E315" s="37"/>
      <c r="F315" s="188" t="s">
        <v>516</v>
      </c>
      <c r="G315" s="37"/>
      <c r="H315" s="37"/>
      <c r="I315" s="189"/>
      <c r="J315" s="37"/>
      <c r="K315" s="37"/>
      <c r="L315" s="40"/>
      <c r="M315" s="190"/>
      <c r="N315" s="191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137</v>
      </c>
      <c r="AU315" s="18" t="s">
        <v>82</v>
      </c>
    </row>
    <row r="316" spans="1:65" s="2" customFormat="1" ht="14.4" customHeight="1">
      <c r="A316" s="35"/>
      <c r="B316" s="36"/>
      <c r="C316" s="174" t="s">
        <v>517</v>
      </c>
      <c r="D316" s="174" t="s">
        <v>130</v>
      </c>
      <c r="E316" s="175" t="s">
        <v>518</v>
      </c>
      <c r="F316" s="176" t="s">
        <v>519</v>
      </c>
      <c r="G316" s="177" t="s">
        <v>133</v>
      </c>
      <c r="H316" s="178">
        <v>28</v>
      </c>
      <c r="I316" s="179"/>
      <c r="J316" s="180">
        <f>ROUND(I316*H316,2)</f>
        <v>0</v>
      </c>
      <c r="K316" s="176" t="s">
        <v>134</v>
      </c>
      <c r="L316" s="40"/>
      <c r="M316" s="181" t="s">
        <v>19</v>
      </c>
      <c r="N316" s="182" t="s">
        <v>43</v>
      </c>
      <c r="O316" s="65"/>
      <c r="P316" s="183">
        <f>O316*H316</f>
        <v>0</v>
      </c>
      <c r="Q316" s="183">
        <v>0.06043</v>
      </c>
      <c r="R316" s="183">
        <f>Q316*H316</f>
        <v>1.69204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135</v>
      </c>
      <c r="AT316" s="185" t="s">
        <v>130</v>
      </c>
      <c r="AU316" s="185" t="s">
        <v>82</v>
      </c>
      <c r="AY316" s="18" t="s">
        <v>127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80</v>
      </c>
      <c r="BK316" s="186">
        <f>ROUND(I316*H316,2)</f>
        <v>0</v>
      </c>
      <c r="BL316" s="18" t="s">
        <v>135</v>
      </c>
      <c r="BM316" s="185" t="s">
        <v>520</v>
      </c>
    </row>
    <row r="317" spans="1:47" s="2" customFormat="1" ht="10.2">
      <c r="A317" s="35"/>
      <c r="B317" s="36"/>
      <c r="C317" s="37"/>
      <c r="D317" s="187" t="s">
        <v>137</v>
      </c>
      <c r="E317" s="37"/>
      <c r="F317" s="188" t="s">
        <v>521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137</v>
      </c>
      <c r="AU317" s="18" t="s">
        <v>82</v>
      </c>
    </row>
    <row r="318" spans="1:65" s="2" customFormat="1" ht="19.8" customHeight="1">
      <c r="A318" s="35"/>
      <c r="B318" s="36"/>
      <c r="C318" s="174" t="s">
        <v>522</v>
      </c>
      <c r="D318" s="174" t="s">
        <v>130</v>
      </c>
      <c r="E318" s="175" t="s">
        <v>523</v>
      </c>
      <c r="F318" s="176" t="s">
        <v>524</v>
      </c>
      <c r="G318" s="177" t="s">
        <v>133</v>
      </c>
      <c r="H318" s="178">
        <v>28</v>
      </c>
      <c r="I318" s="179"/>
      <c r="J318" s="180">
        <f>ROUND(I318*H318,2)</f>
        <v>0</v>
      </c>
      <c r="K318" s="176" t="s">
        <v>134</v>
      </c>
      <c r="L318" s="40"/>
      <c r="M318" s="181" t="s">
        <v>19</v>
      </c>
      <c r="N318" s="182" t="s">
        <v>43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135</v>
      </c>
      <c r="AT318" s="185" t="s">
        <v>130</v>
      </c>
      <c r="AU318" s="185" t="s">
        <v>82</v>
      </c>
      <c r="AY318" s="18" t="s">
        <v>127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80</v>
      </c>
      <c r="BK318" s="186">
        <f>ROUND(I318*H318,2)</f>
        <v>0</v>
      </c>
      <c r="BL318" s="18" t="s">
        <v>135</v>
      </c>
      <c r="BM318" s="185" t="s">
        <v>525</v>
      </c>
    </row>
    <row r="319" spans="1:47" s="2" customFormat="1" ht="10.2">
      <c r="A319" s="35"/>
      <c r="B319" s="36"/>
      <c r="C319" s="37"/>
      <c r="D319" s="187" t="s">
        <v>137</v>
      </c>
      <c r="E319" s="37"/>
      <c r="F319" s="188" t="s">
        <v>526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137</v>
      </c>
      <c r="AU319" s="18" t="s">
        <v>82</v>
      </c>
    </row>
    <row r="320" spans="2:63" s="12" customFormat="1" ht="22.8" customHeight="1">
      <c r="B320" s="158"/>
      <c r="C320" s="159"/>
      <c r="D320" s="160" t="s">
        <v>71</v>
      </c>
      <c r="E320" s="172" t="s">
        <v>527</v>
      </c>
      <c r="F320" s="172" t="s">
        <v>528</v>
      </c>
      <c r="G320" s="159"/>
      <c r="H320" s="159"/>
      <c r="I320" s="162"/>
      <c r="J320" s="173">
        <f>BK320</f>
        <v>0</v>
      </c>
      <c r="K320" s="159"/>
      <c r="L320" s="164"/>
      <c r="M320" s="165"/>
      <c r="N320" s="166"/>
      <c r="O320" s="166"/>
      <c r="P320" s="167">
        <f>SUM(P321:P330)</f>
        <v>0</v>
      </c>
      <c r="Q320" s="166"/>
      <c r="R320" s="167">
        <f>SUM(R321:R330)</f>
        <v>0</v>
      </c>
      <c r="S320" s="166"/>
      <c r="T320" s="168">
        <f>SUM(T321:T330)</f>
        <v>0</v>
      </c>
      <c r="AR320" s="169" t="s">
        <v>80</v>
      </c>
      <c r="AT320" s="170" t="s">
        <v>71</v>
      </c>
      <c r="AU320" s="170" t="s">
        <v>80</v>
      </c>
      <c r="AY320" s="169" t="s">
        <v>127</v>
      </c>
      <c r="BK320" s="171">
        <f>SUM(BK321:BK330)</f>
        <v>0</v>
      </c>
    </row>
    <row r="321" spans="1:65" s="2" customFormat="1" ht="22.2" customHeight="1">
      <c r="A321" s="35"/>
      <c r="B321" s="36"/>
      <c r="C321" s="174" t="s">
        <v>529</v>
      </c>
      <c r="D321" s="174" t="s">
        <v>130</v>
      </c>
      <c r="E321" s="175" t="s">
        <v>530</v>
      </c>
      <c r="F321" s="176" t="s">
        <v>531</v>
      </c>
      <c r="G321" s="177" t="s">
        <v>532</v>
      </c>
      <c r="H321" s="178">
        <v>63.467</v>
      </c>
      <c r="I321" s="179"/>
      <c r="J321" s="180">
        <f>ROUND(I321*H321,2)</f>
        <v>0</v>
      </c>
      <c r="K321" s="176" t="s">
        <v>134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135</v>
      </c>
      <c r="AT321" s="185" t="s">
        <v>130</v>
      </c>
      <c r="AU321" s="185" t="s">
        <v>82</v>
      </c>
      <c r="AY321" s="18" t="s">
        <v>127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135</v>
      </c>
      <c r="BM321" s="185" t="s">
        <v>533</v>
      </c>
    </row>
    <row r="322" spans="1:47" s="2" customFormat="1" ht="10.2">
      <c r="A322" s="35"/>
      <c r="B322" s="36"/>
      <c r="C322" s="37"/>
      <c r="D322" s="187" t="s">
        <v>137</v>
      </c>
      <c r="E322" s="37"/>
      <c r="F322" s="188" t="s">
        <v>534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137</v>
      </c>
      <c r="AU322" s="18" t="s">
        <v>82</v>
      </c>
    </row>
    <row r="323" spans="1:65" s="2" customFormat="1" ht="22.2" customHeight="1">
      <c r="A323" s="35"/>
      <c r="B323" s="36"/>
      <c r="C323" s="174" t="s">
        <v>535</v>
      </c>
      <c r="D323" s="174" t="s">
        <v>130</v>
      </c>
      <c r="E323" s="175" t="s">
        <v>536</v>
      </c>
      <c r="F323" s="176" t="s">
        <v>537</v>
      </c>
      <c r="G323" s="177" t="s">
        <v>532</v>
      </c>
      <c r="H323" s="178">
        <v>63.467</v>
      </c>
      <c r="I323" s="179"/>
      <c r="J323" s="180">
        <f>ROUND(I323*H323,2)</f>
        <v>0</v>
      </c>
      <c r="K323" s="176" t="s">
        <v>134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135</v>
      </c>
      <c r="AT323" s="185" t="s">
        <v>130</v>
      </c>
      <c r="AU323" s="185" t="s">
        <v>82</v>
      </c>
      <c r="AY323" s="18" t="s">
        <v>127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135</v>
      </c>
      <c r="BM323" s="185" t="s">
        <v>538</v>
      </c>
    </row>
    <row r="324" spans="1:47" s="2" customFormat="1" ht="10.2">
      <c r="A324" s="35"/>
      <c r="B324" s="36"/>
      <c r="C324" s="37"/>
      <c r="D324" s="187" t="s">
        <v>137</v>
      </c>
      <c r="E324" s="37"/>
      <c r="F324" s="188" t="s">
        <v>539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137</v>
      </c>
      <c r="AU324" s="18" t="s">
        <v>82</v>
      </c>
    </row>
    <row r="325" spans="1:65" s="2" customFormat="1" ht="19.8" customHeight="1">
      <c r="A325" s="35"/>
      <c r="B325" s="36"/>
      <c r="C325" s="174" t="s">
        <v>540</v>
      </c>
      <c r="D325" s="174" t="s">
        <v>130</v>
      </c>
      <c r="E325" s="175" t="s">
        <v>541</v>
      </c>
      <c r="F325" s="176" t="s">
        <v>542</v>
      </c>
      <c r="G325" s="177" t="s">
        <v>532</v>
      </c>
      <c r="H325" s="178">
        <v>63.467</v>
      </c>
      <c r="I325" s="179"/>
      <c r="J325" s="180">
        <f>ROUND(I325*H325,2)</f>
        <v>0</v>
      </c>
      <c r="K325" s="176" t="s">
        <v>134</v>
      </c>
      <c r="L325" s="40"/>
      <c r="M325" s="181" t="s">
        <v>19</v>
      </c>
      <c r="N325" s="182" t="s">
        <v>43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135</v>
      </c>
      <c r="AT325" s="185" t="s">
        <v>130</v>
      </c>
      <c r="AU325" s="185" t="s">
        <v>82</v>
      </c>
      <c r="AY325" s="18" t="s">
        <v>127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80</v>
      </c>
      <c r="BK325" s="186">
        <f>ROUND(I325*H325,2)</f>
        <v>0</v>
      </c>
      <c r="BL325" s="18" t="s">
        <v>135</v>
      </c>
      <c r="BM325" s="185" t="s">
        <v>543</v>
      </c>
    </row>
    <row r="326" spans="1:47" s="2" customFormat="1" ht="10.2">
      <c r="A326" s="35"/>
      <c r="B326" s="36"/>
      <c r="C326" s="37"/>
      <c r="D326" s="187" t="s">
        <v>137</v>
      </c>
      <c r="E326" s="37"/>
      <c r="F326" s="188" t="s">
        <v>544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137</v>
      </c>
      <c r="AU326" s="18" t="s">
        <v>82</v>
      </c>
    </row>
    <row r="327" spans="1:65" s="2" customFormat="1" ht="22.2" customHeight="1">
      <c r="A327" s="35"/>
      <c r="B327" s="36"/>
      <c r="C327" s="174" t="s">
        <v>545</v>
      </c>
      <c r="D327" s="174" t="s">
        <v>130</v>
      </c>
      <c r="E327" s="175" t="s">
        <v>546</v>
      </c>
      <c r="F327" s="176" t="s">
        <v>547</v>
      </c>
      <c r="G327" s="177" t="s">
        <v>532</v>
      </c>
      <c r="H327" s="178">
        <v>63.467</v>
      </c>
      <c r="I327" s="179"/>
      <c r="J327" s="180">
        <f>ROUND(I327*H327,2)</f>
        <v>0</v>
      </c>
      <c r="K327" s="176" t="s">
        <v>134</v>
      </c>
      <c r="L327" s="40"/>
      <c r="M327" s="181" t="s">
        <v>19</v>
      </c>
      <c r="N327" s="182" t="s">
        <v>43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135</v>
      </c>
      <c r="AT327" s="185" t="s">
        <v>130</v>
      </c>
      <c r="AU327" s="185" t="s">
        <v>82</v>
      </c>
      <c r="AY327" s="18" t="s">
        <v>127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80</v>
      </c>
      <c r="BK327" s="186">
        <f>ROUND(I327*H327,2)</f>
        <v>0</v>
      </c>
      <c r="BL327" s="18" t="s">
        <v>135</v>
      </c>
      <c r="BM327" s="185" t="s">
        <v>548</v>
      </c>
    </row>
    <row r="328" spans="1:47" s="2" customFormat="1" ht="10.2">
      <c r="A328" s="35"/>
      <c r="B328" s="36"/>
      <c r="C328" s="37"/>
      <c r="D328" s="187" t="s">
        <v>137</v>
      </c>
      <c r="E328" s="37"/>
      <c r="F328" s="188" t="s">
        <v>549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137</v>
      </c>
      <c r="AU328" s="18" t="s">
        <v>82</v>
      </c>
    </row>
    <row r="329" spans="1:65" s="2" customFormat="1" ht="22.2" customHeight="1">
      <c r="A329" s="35"/>
      <c r="B329" s="36"/>
      <c r="C329" s="174" t="s">
        <v>550</v>
      </c>
      <c r="D329" s="174" t="s">
        <v>130</v>
      </c>
      <c r="E329" s="175" t="s">
        <v>551</v>
      </c>
      <c r="F329" s="176" t="s">
        <v>552</v>
      </c>
      <c r="G329" s="177" t="s">
        <v>532</v>
      </c>
      <c r="H329" s="178">
        <v>63.467</v>
      </c>
      <c r="I329" s="179"/>
      <c r="J329" s="180">
        <f>ROUND(I329*H329,2)</f>
        <v>0</v>
      </c>
      <c r="K329" s="176" t="s">
        <v>134</v>
      </c>
      <c r="L329" s="40"/>
      <c r="M329" s="181" t="s">
        <v>19</v>
      </c>
      <c r="N329" s="182" t="s">
        <v>43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135</v>
      </c>
      <c r="AT329" s="185" t="s">
        <v>130</v>
      </c>
      <c r="AU329" s="185" t="s">
        <v>82</v>
      </c>
      <c r="AY329" s="18" t="s">
        <v>127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135</v>
      </c>
      <c r="BM329" s="185" t="s">
        <v>553</v>
      </c>
    </row>
    <row r="330" spans="1:47" s="2" customFormat="1" ht="10.2">
      <c r="A330" s="35"/>
      <c r="B330" s="36"/>
      <c r="C330" s="37"/>
      <c r="D330" s="187" t="s">
        <v>137</v>
      </c>
      <c r="E330" s="37"/>
      <c r="F330" s="188" t="s">
        <v>554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137</v>
      </c>
      <c r="AU330" s="18" t="s">
        <v>82</v>
      </c>
    </row>
    <row r="331" spans="2:63" s="12" customFormat="1" ht="22.8" customHeight="1">
      <c r="B331" s="158"/>
      <c r="C331" s="159"/>
      <c r="D331" s="160" t="s">
        <v>71</v>
      </c>
      <c r="E331" s="172" t="s">
        <v>555</v>
      </c>
      <c r="F331" s="172" t="s">
        <v>556</v>
      </c>
      <c r="G331" s="159"/>
      <c r="H331" s="159"/>
      <c r="I331" s="162"/>
      <c r="J331" s="173">
        <f>BK331</f>
        <v>0</v>
      </c>
      <c r="K331" s="159"/>
      <c r="L331" s="164"/>
      <c r="M331" s="165"/>
      <c r="N331" s="166"/>
      <c r="O331" s="166"/>
      <c r="P331" s="167">
        <f>SUM(P332:P333)</f>
        <v>0</v>
      </c>
      <c r="Q331" s="166"/>
      <c r="R331" s="167">
        <f>SUM(R332:R333)</f>
        <v>0</v>
      </c>
      <c r="S331" s="166"/>
      <c r="T331" s="168">
        <f>SUM(T332:T333)</f>
        <v>0</v>
      </c>
      <c r="AR331" s="169" t="s">
        <v>80</v>
      </c>
      <c r="AT331" s="170" t="s">
        <v>71</v>
      </c>
      <c r="AU331" s="170" t="s">
        <v>80</v>
      </c>
      <c r="AY331" s="169" t="s">
        <v>127</v>
      </c>
      <c r="BK331" s="171">
        <f>SUM(BK332:BK333)</f>
        <v>0</v>
      </c>
    </row>
    <row r="332" spans="1:65" s="2" customFormat="1" ht="30" customHeight="1">
      <c r="A332" s="35"/>
      <c r="B332" s="36"/>
      <c r="C332" s="174" t="s">
        <v>557</v>
      </c>
      <c r="D332" s="174" t="s">
        <v>130</v>
      </c>
      <c r="E332" s="175" t="s">
        <v>558</v>
      </c>
      <c r="F332" s="176" t="s">
        <v>559</v>
      </c>
      <c r="G332" s="177" t="s">
        <v>532</v>
      </c>
      <c r="H332" s="178">
        <v>72.321</v>
      </c>
      <c r="I332" s="179"/>
      <c r="J332" s="180">
        <f>ROUND(I332*H332,2)</f>
        <v>0</v>
      </c>
      <c r="K332" s="176" t="s">
        <v>134</v>
      </c>
      <c r="L332" s="40"/>
      <c r="M332" s="181" t="s">
        <v>19</v>
      </c>
      <c r="N332" s="182" t="s">
        <v>43</v>
      </c>
      <c r="O332" s="65"/>
      <c r="P332" s="183">
        <f>O332*H332</f>
        <v>0</v>
      </c>
      <c r="Q332" s="183">
        <v>0</v>
      </c>
      <c r="R332" s="183">
        <f>Q332*H332</f>
        <v>0</v>
      </c>
      <c r="S332" s="183">
        <v>0</v>
      </c>
      <c r="T332" s="18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135</v>
      </c>
      <c r="AT332" s="185" t="s">
        <v>130</v>
      </c>
      <c r="AU332" s="185" t="s">
        <v>82</v>
      </c>
      <c r="AY332" s="18" t="s">
        <v>127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80</v>
      </c>
      <c r="BK332" s="186">
        <f>ROUND(I332*H332,2)</f>
        <v>0</v>
      </c>
      <c r="BL332" s="18" t="s">
        <v>135</v>
      </c>
      <c r="BM332" s="185" t="s">
        <v>560</v>
      </c>
    </row>
    <row r="333" spans="1:47" s="2" customFormat="1" ht="10.2">
      <c r="A333" s="35"/>
      <c r="B333" s="36"/>
      <c r="C333" s="37"/>
      <c r="D333" s="187" t="s">
        <v>137</v>
      </c>
      <c r="E333" s="37"/>
      <c r="F333" s="188" t="s">
        <v>561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137</v>
      </c>
      <c r="AU333" s="18" t="s">
        <v>82</v>
      </c>
    </row>
    <row r="334" spans="2:63" s="12" customFormat="1" ht="25.95" customHeight="1">
      <c r="B334" s="158"/>
      <c r="C334" s="159"/>
      <c r="D334" s="160" t="s">
        <v>71</v>
      </c>
      <c r="E334" s="161" t="s">
        <v>562</v>
      </c>
      <c r="F334" s="161" t="s">
        <v>563</v>
      </c>
      <c r="G334" s="159"/>
      <c r="H334" s="159"/>
      <c r="I334" s="162"/>
      <c r="J334" s="163">
        <f>BK334</f>
        <v>0</v>
      </c>
      <c r="K334" s="159"/>
      <c r="L334" s="164"/>
      <c r="M334" s="165"/>
      <c r="N334" s="166"/>
      <c r="O334" s="166"/>
      <c r="P334" s="167">
        <f>P335+P358+P361+P367+P404+P456+P482+P500+P506+P528</f>
        <v>0</v>
      </c>
      <c r="Q334" s="166"/>
      <c r="R334" s="167">
        <f>R335+R358+R361+R367+R404+R456+R482+R500+R506+R528</f>
        <v>4.949904869999999</v>
      </c>
      <c r="S334" s="166"/>
      <c r="T334" s="168">
        <f>T335+T358+T361+T367+T404+T456+T482+T500+T506+T528</f>
        <v>4.2738348</v>
      </c>
      <c r="AR334" s="169" t="s">
        <v>82</v>
      </c>
      <c r="AT334" s="170" t="s">
        <v>71</v>
      </c>
      <c r="AU334" s="170" t="s">
        <v>72</v>
      </c>
      <c r="AY334" s="169" t="s">
        <v>127</v>
      </c>
      <c r="BK334" s="171">
        <f>BK335+BK358+BK361+BK367+BK404+BK456+BK482+BK500+BK506+BK528</f>
        <v>0</v>
      </c>
    </row>
    <row r="335" spans="2:63" s="12" customFormat="1" ht="22.8" customHeight="1">
      <c r="B335" s="158"/>
      <c r="C335" s="159"/>
      <c r="D335" s="160" t="s">
        <v>71</v>
      </c>
      <c r="E335" s="172" t="s">
        <v>564</v>
      </c>
      <c r="F335" s="172" t="s">
        <v>565</v>
      </c>
      <c r="G335" s="159"/>
      <c r="H335" s="159"/>
      <c r="I335" s="162"/>
      <c r="J335" s="173">
        <f>BK335</f>
        <v>0</v>
      </c>
      <c r="K335" s="159"/>
      <c r="L335" s="164"/>
      <c r="M335" s="165"/>
      <c r="N335" s="166"/>
      <c r="O335" s="166"/>
      <c r="P335" s="167">
        <f>SUM(P336:P357)</f>
        <v>0</v>
      </c>
      <c r="Q335" s="166"/>
      <c r="R335" s="167">
        <f>SUM(R336:R357)</f>
        <v>0.1816</v>
      </c>
      <c r="S335" s="166"/>
      <c r="T335" s="168">
        <f>SUM(T336:T357)</f>
        <v>0.1231</v>
      </c>
      <c r="AR335" s="169" t="s">
        <v>82</v>
      </c>
      <c r="AT335" s="170" t="s">
        <v>71</v>
      </c>
      <c r="AU335" s="170" t="s">
        <v>80</v>
      </c>
      <c r="AY335" s="169" t="s">
        <v>127</v>
      </c>
      <c r="BK335" s="171">
        <f>SUM(BK336:BK357)</f>
        <v>0</v>
      </c>
    </row>
    <row r="336" spans="1:65" s="2" customFormat="1" ht="14.4" customHeight="1">
      <c r="A336" s="35"/>
      <c r="B336" s="36"/>
      <c r="C336" s="174" t="s">
        <v>566</v>
      </c>
      <c r="D336" s="174" t="s">
        <v>130</v>
      </c>
      <c r="E336" s="175" t="s">
        <v>567</v>
      </c>
      <c r="F336" s="176" t="s">
        <v>568</v>
      </c>
      <c r="G336" s="177" t="s">
        <v>206</v>
      </c>
      <c r="H336" s="178">
        <v>152</v>
      </c>
      <c r="I336" s="179"/>
      <c r="J336" s="180">
        <f>ROUND(I336*H336,2)</f>
        <v>0</v>
      </c>
      <c r="K336" s="176" t="s">
        <v>134</v>
      </c>
      <c r="L336" s="40"/>
      <c r="M336" s="181" t="s">
        <v>19</v>
      </c>
      <c r="N336" s="182" t="s">
        <v>43</v>
      </c>
      <c r="O336" s="65"/>
      <c r="P336" s="183">
        <f>O336*H336</f>
        <v>0</v>
      </c>
      <c r="Q336" s="183">
        <v>0</v>
      </c>
      <c r="R336" s="183">
        <f>Q336*H336</f>
        <v>0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233</v>
      </c>
      <c r="AT336" s="185" t="s">
        <v>130</v>
      </c>
      <c r="AU336" s="185" t="s">
        <v>82</v>
      </c>
      <c r="AY336" s="18" t="s">
        <v>127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80</v>
      </c>
      <c r="BK336" s="186">
        <f>ROUND(I336*H336,2)</f>
        <v>0</v>
      </c>
      <c r="BL336" s="18" t="s">
        <v>233</v>
      </c>
      <c r="BM336" s="185" t="s">
        <v>569</v>
      </c>
    </row>
    <row r="337" spans="1:47" s="2" customFormat="1" ht="10.2">
      <c r="A337" s="35"/>
      <c r="B337" s="36"/>
      <c r="C337" s="37"/>
      <c r="D337" s="187" t="s">
        <v>137</v>
      </c>
      <c r="E337" s="37"/>
      <c r="F337" s="188" t="s">
        <v>570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137</v>
      </c>
      <c r="AU337" s="18" t="s">
        <v>82</v>
      </c>
    </row>
    <row r="338" spans="1:65" s="2" customFormat="1" ht="14.4" customHeight="1">
      <c r="A338" s="35"/>
      <c r="B338" s="36"/>
      <c r="C338" s="226" t="s">
        <v>571</v>
      </c>
      <c r="D338" s="226" t="s">
        <v>171</v>
      </c>
      <c r="E338" s="227" t="s">
        <v>572</v>
      </c>
      <c r="F338" s="228" t="s">
        <v>573</v>
      </c>
      <c r="G338" s="229" t="s">
        <v>574</v>
      </c>
      <c r="H338" s="230">
        <v>106.5</v>
      </c>
      <c r="I338" s="231"/>
      <c r="J338" s="232">
        <f>ROUND(I338*H338,2)</f>
        <v>0</v>
      </c>
      <c r="K338" s="228" t="s">
        <v>134</v>
      </c>
      <c r="L338" s="233"/>
      <c r="M338" s="234" t="s">
        <v>19</v>
      </c>
      <c r="N338" s="235" t="s">
        <v>43</v>
      </c>
      <c r="O338" s="65"/>
      <c r="P338" s="183">
        <f>O338*H338</f>
        <v>0</v>
      </c>
      <c r="Q338" s="183">
        <v>0.001</v>
      </c>
      <c r="R338" s="183">
        <f>Q338*H338</f>
        <v>0.1065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331</v>
      </c>
      <c r="AT338" s="185" t="s">
        <v>171</v>
      </c>
      <c r="AU338" s="185" t="s">
        <v>82</v>
      </c>
      <c r="AY338" s="18" t="s">
        <v>127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233</v>
      </c>
      <c r="BM338" s="185" t="s">
        <v>575</v>
      </c>
    </row>
    <row r="339" spans="1:65" s="2" customFormat="1" ht="14.4" customHeight="1">
      <c r="A339" s="35"/>
      <c r="B339" s="36"/>
      <c r="C339" s="174" t="s">
        <v>576</v>
      </c>
      <c r="D339" s="174" t="s">
        <v>130</v>
      </c>
      <c r="E339" s="175" t="s">
        <v>577</v>
      </c>
      <c r="F339" s="176" t="s">
        <v>578</v>
      </c>
      <c r="G339" s="177" t="s">
        <v>362</v>
      </c>
      <c r="H339" s="178">
        <v>8</v>
      </c>
      <c r="I339" s="179"/>
      <c r="J339" s="180">
        <f>ROUND(I339*H339,2)</f>
        <v>0</v>
      </c>
      <c r="K339" s="176" t="s">
        <v>134</v>
      </c>
      <c r="L339" s="40"/>
      <c r="M339" s="181" t="s">
        <v>19</v>
      </c>
      <c r="N339" s="182" t="s">
        <v>43</v>
      </c>
      <c r="O339" s="65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233</v>
      </c>
      <c r="AT339" s="185" t="s">
        <v>130</v>
      </c>
      <c r="AU339" s="185" t="s">
        <v>82</v>
      </c>
      <c r="AY339" s="18" t="s">
        <v>127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80</v>
      </c>
      <c r="BK339" s="186">
        <f>ROUND(I339*H339,2)</f>
        <v>0</v>
      </c>
      <c r="BL339" s="18" t="s">
        <v>233</v>
      </c>
      <c r="BM339" s="185" t="s">
        <v>579</v>
      </c>
    </row>
    <row r="340" spans="1:47" s="2" customFormat="1" ht="10.2">
      <c r="A340" s="35"/>
      <c r="B340" s="36"/>
      <c r="C340" s="37"/>
      <c r="D340" s="187" t="s">
        <v>137</v>
      </c>
      <c r="E340" s="37"/>
      <c r="F340" s="188" t="s">
        <v>580</v>
      </c>
      <c r="G340" s="37"/>
      <c r="H340" s="37"/>
      <c r="I340" s="189"/>
      <c r="J340" s="37"/>
      <c r="K340" s="37"/>
      <c r="L340" s="40"/>
      <c r="M340" s="190"/>
      <c r="N340" s="191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137</v>
      </c>
      <c r="AU340" s="18" t="s">
        <v>82</v>
      </c>
    </row>
    <row r="341" spans="1:65" s="2" customFormat="1" ht="14.4" customHeight="1">
      <c r="A341" s="35"/>
      <c r="B341" s="36"/>
      <c r="C341" s="226" t="s">
        <v>581</v>
      </c>
      <c r="D341" s="226" t="s">
        <v>171</v>
      </c>
      <c r="E341" s="227" t="s">
        <v>582</v>
      </c>
      <c r="F341" s="228" t="s">
        <v>583</v>
      </c>
      <c r="G341" s="229" t="s">
        <v>362</v>
      </c>
      <c r="H341" s="230">
        <v>8</v>
      </c>
      <c r="I341" s="231"/>
      <c r="J341" s="232">
        <f>ROUND(I341*H341,2)</f>
        <v>0</v>
      </c>
      <c r="K341" s="228" t="s">
        <v>134</v>
      </c>
      <c r="L341" s="233"/>
      <c r="M341" s="234" t="s">
        <v>19</v>
      </c>
      <c r="N341" s="235" t="s">
        <v>43</v>
      </c>
      <c r="O341" s="65"/>
      <c r="P341" s="183">
        <f>O341*H341</f>
        <v>0</v>
      </c>
      <c r="Q341" s="183">
        <v>0.0042</v>
      </c>
      <c r="R341" s="183">
        <f>Q341*H341</f>
        <v>0.0336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331</v>
      </c>
      <c r="AT341" s="185" t="s">
        <v>171</v>
      </c>
      <c r="AU341" s="185" t="s">
        <v>82</v>
      </c>
      <c r="AY341" s="18" t="s">
        <v>127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80</v>
      </c>
      <c r="BK341" s="186">
        <f>ROUND(I341*H341,2)</f>
        <v>0</v>
      </c>
      <c r="BL341" s="18" t="s">
        <v>233</v>
      </c>
      <c r="BM341" s="185" t="s">
        <v>584</v>
      </c>
    </row>
    <row r="342" spans="1:65" s="2" customFormat="1" ht="14.4" customHeight="1">
      <c r="A342" s="35"/>
      <c r="B342" s="36"/>
      <c r="C342" s="174" t="s">
        <v>585</v>
      </c>
      <c r="D342" s="174" t="s">
        <v>130</v>
      </c>
      <c r="E342" s="175" t="s">
        <v>586</v>
      </c>
      <c r="F342" s="176" t="s">
        <v>587</v>
      </c>
      <c r="G342" s="177" t="s">
        <v>362</v>
      </c>
      <c r="H342" s="178">
        <v>36</v>
      </c>
      <c r="I342" s="179"/>
      <c r="J342" s="180">
        <f>ROUND(I342*H342,2)</f>
        <v>0</v>
      </c>
      <c r="K342" s="176" t="s">
        <v>134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233</v>
      </c>
      <c r="AT342" s="185" t="s">
        <v>130</v>
      </c>
      <c r="AU342" s="185" t="s">
        <v>82</v>
      </c>
      <c r="AY342" s="18" t="s">
        <v>127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233</v>
      </c>
      <c r="BM342" s="185" t="s">
        <v>588</v>
      </c>
    </row>
    <row r="343" spans="1:47" s="2" customFormat="1" ht="10.2">
      <c r="A343" s="35"/>
      <c r="B343" s="36"/>
      <c r="C343" s="37"/>
      <c r="D343" s="187" t="s">
        <v>137</v>
      </c>
      <c r="E343" s="37"/>
      <c r="F343" s="188" t="s">
        <v>589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137</v>
      </c>
      <c r="AU343" s="18" t="s">
        <v>82</v>
      </c>
    </row>
    <row r="344" spans="1:65" s="2" customFormat="1" ht="14.4" customHeight="1">
      <c r="A344" s="35"/>
      <c r="B344" s="36"/>
      <c r="C344" s="174" t="s">
        <v>590</v>
      </c>
      <c r="D344" s="174" t="s">
        <v>130</v>
      </c>
      <c r="E344" s="175" t="s">
        <v>591</v>
      </c>
      <c r="F344" s="176" t="s">
        <v>592</v>
      </c>
      <c r="G344" s="177" t="s">
        <v>362</v>
      </c>
      <c r="H344" s="178">
        <v>8</v>
      </c>
      <c r="I344" s="179"/>
      <c r="J344" s="180">
        <f>ROUND(I344*H344,2)</f>
        <v>0</v>
      </c>
      <c r="K344" s="176" t="s">
        <v>134</v>
      </c>
      <c r="L344" s="40"/>
      <c r="M344" s="181" t="s">
        <v>19</v>
      </c>
      <c r="N344" s="182" t="s">
        <v>43</v>
      </c>
      <c r="O344" s="65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233</v>
      </c>
      <c r="AT344" s="185" t="s">
        <v>130</v>
      </c>
      <c r="AU344" s="185" t="s">
        <v>82</v>
      </c>
      <c r="AY344" s="18" t="s">
        <v>127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80</v>
      </c>
      <c r="BK344" s="186">
        <f>ROUND(I344*H344,2)</f>
        <v>0</v>
      </c>
      <c r="BL344" s="18" t="s">
        <v>233</v>
      </c>
      <c r="BM344" s="185" t="s">
        <v>593</v>
      </c>
    </row>
    <row r="345" spans="1:47" s="2" customFormat="1" ht="10.2">
      <c r="A345" s="35"/>
      <c r="B345" s="36"/>
      <c r="C345" s="37"/>
      <c r="D345" s="187" t="s">
        <v>137</v>
      </c>
      <c r="E345" s="37"/>
      <c r="F345" s="188" t="s">
        <v>594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137</v>
      </c>
      <c r="AU345" s="18" t="s">
        <v>82</v>
      </c>
    </row>
    <row r="346" spans="1:65" s="2" customFormat="1" ht="14.4" customHeight="1">
      <c r="A346" s="35"/>
      <c r="B346" s="36"/>
      <c r="C346" s="174" t="s">
        <v>595</v>
      </c>
      <c r="D346" s="174" t="s">
        <v>130</v>
      </c>
      <c r="E346" s="175" t="s">
        <v>596</v>
      </c>
      <c r="F346" s="176" t="s">
        <v>597</v>
      </c>
      <c r="G346" s="177" t="s">
        <v>362</v>
      </c>
      <c r="H346" s="178">
        <v>166</v>
      </c>
      <c r="I346" s="179"/>
      <c r="J346" s="180">
        <f>ROUND(I346*H346,2)</f>
        <v>0</v>
      </c>
      <c r="K346" s="176" t="s">
        <v>134</v>
      </c>
      <c r="L346" s="40"/>
      <c r="M346" s="181" t="s">
        <v>19</v>
      </c>
      <c r="N346" s="182" t="s">
        <v>43</v>
      </c>
      <c r="O346" s="65"/>
      <c r="P346" s="183">
        <f>O346*H346</f>
        <v>0</v>
      </c>
      <c r="Q346" s="183">
        <v>0</v>
      </c>
      <c r="R346" s="183">
        <f>Q346*H346</f>
        <v>0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233</v>
      </c>
      <c r="AT346" s="185" t="s">
        <v>130</v>
      </c>
      <c r="AU346" s="185" t="s">
        <v>82</v>
      </c>
      <c r="AY346" s="18" t="s">
        <v>127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80</v>
      </c>
      <c r="BK346" s="186">
        <f>ROUND(I346*H346,2)</f>
        <v>0</v>
      </c>
      <c r="BL346" s="18" t="s">
        <v>233</v>
      </c>
      <c r="BM346" s="185" t="s">
        <v>598</v>
      </c>
    </row>
    <row r="347" spans="1:47" s="2" customFormat="1" ht="10.2">
      <c r="A347" s="35"/>
      <c r="B347" s="36"/>
      <c r="C347" s="37"/>
      <c r="D347" s="187" t="s">
        <v>137</v>
      </c>
      <c r="E347" s="37"/>
      <c r="F347" s="188" t="s">
        <v>599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137</v>
      </c>
      <c r="AU347" s="18" t="s">
        <v>82</v>
      </c>
    </row>
    <row r="348" spans="1:65" s="2" customFormat="1" ht="14.4" customHeight="1">
      <c r="A348" s="35"/>
      <c r="B348" s="36"/>
      <c r="C348" s="226" t="s">
        <v>600</v>
      </c>
      <c r="D348" s="226" t="s">
        <v>171</v>
      </c>
      <c r="E348" s="227" t="s">
        <v>601</v>
      </c>
      <c r="F348" s="228" t="s">
        <v>602</v>
      </c>
      <c r="G348" s="229" t="s">
        <v>362</v>
      </c>
      <c r="H348" s="230">
        <v>166</v>
      </c>
      <c r="I348" s="231"/>
      <c r="J348" s="232">
        <f>ROUND(I348*H348,2)</f>
        <v>0</v>
      </c>
      <c r="K348" s="228" t="s">
        <v>134</v>
      </c>
      <c r="L348" s="233"/>
      <c r="M348" s="234" t="s">
        <v>19</v>
      </c>
      <c r="N348" s="235" t="s">
        <v>43</v>
      </c>
      <c r="O348" s="65"/>
      <c r="P348" s="183">
        <f>O348*H348</f>
        <v>0</v>
      </c>
      <c r="Q348" s="183">
        <v>0.00025</v>
      </c>
      <c r="R348" s="183">
        <f>Q348*H348</f>
        <v>0.0415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331</v>
      </c>
      <c r="AT348" s="185" t="s">
        <v>171</v>
      </c>
      <c r="AU348" s="185" t="s">
        <v>82</v>
      </c>
      <c r="AY348" s="18" t="s">
        <v>127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80</v>
      </c>
      <c r="BK348" s="186">
        <f>ROUND(I348*H348,2)</f>
        <v>0</v>
      </c>
      <c r="BL348" s="18" t="s">
        <v>233</v>
      </c>
      <c r="BM348" s="185" t="s">
        <v>603</v>
      </c>
    </row>
    <row r="349" spans="2:51" s="13" customFormat="1" ht="10.2">
      <c r="B349" s="192"/>
      <c r="C349" s="193"/>
      <c r="D349" s="194" t="s">
        <v>139</v>
      </c>
      <c r="E349" s="193"/>
      <c r="F349" s="196" t="s">
        <v>604</v>
      </c>
      <c r="G349" s="193"/>
      <c r="H349" s="197">
        <v>166</v>
      </c>
      <c r="I349" s="198"/>
      <c r="J349" s="193"/>
      <c r="K349" s="193"/>
      <c r="L349" s="199"/>
      <c r="M349" s="200"/>
      <c r="N349" s="201"/>
      <c r="O349" s="201"/>
      <c r="P349" s="201"/>
      <c r="Q349" s="201"/>
      <c r="R349" s="201"/>
      <c r="S349" s="201"/>
      <c r="T349" s="202"/>
      <c r="AT349" s="203" t="s">
        <v>139</v>
      </c>
      <c r="AU349" s="203" t="s">
        <v>82</v>
      </c>
      <c r="AV349" s="13" t="s">
        <v>82</v>
      </c>
      <c r="AW349" s="13" t="s">
        <v>4</v>
      </c>
      <c r="AX349" s="13" t="s">
        <v>80</v>
      </c>
      <c r="AY349" s="203" t="s">
        <v>127</v>
      </c>
    </row>
    <row r="350" spans="1:65" s="2" customFormat="1" ht="22.2" customHeight="1">
      <c r="A350" s="35"/>
      <c r="B350" s="36"/>
      <c r="C350" s="174" t="s">
        <v>605</v>
      </c>
      <c r="D350" s="174" t="s">
        <v>130</v>
      </c>
      <c r="E350" s="175" t="s">
        <v>606</v>
      </c>
      <c r="F350" s="176" t="s">
        <v>607</v>
      </c>
      <c r="G350" s="177" t="s">
        <v>206</v>
      </c>
      <c r="H350" s="178">
        <v>152</v>
      </c>
      <c r="I350" s="179"/>
      <c r="J350" s="180">
        <f>ROUND(I350*H350,2)</f>
        <v>0</v>
      </c>
      <c r="K350" s="176" t="s">
        <v>134</v>
      </c>
      <c r="L350" s="40"/>
      <c r="M350" s="181" t="s">
        <v>19</v>
      </c>
      <c r="N350" s="182" t="s">
        <v>43</v>
      </c>
      <c r="O350" s="65"/>
      <c r="P350" s="183">
        <f>O350*H350</f>
        <v>0</v>
      </c>
      <c r="Q350" s="183">
        <v>0</v>
      </c>
      <c r="R350" s="183">
        <f>Q350*H350</f>
        <v>0</v>
      </c>
      <c r="S350" s="183">
        <v>0.0004</v>
      </c>
      <c r="T350" s="184">
        <f>S350*H350</f>
        <v>0.0608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233</v>
      </c>
      <c r="AT350" s="185" t="s">
        <v>130</v>
      </c>
      <c r="AU350" s="185" t="s">
        <v>82</v>
      </c>
      <c r="AY350" s="18" t="s">
        <v>127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18" t="s">
        <v>80</v>
      </c>
      <c r="BK350" s="186">
        <f>ROUND(I350*H350,2)</f>
        <v>0</v>
      </c>
      <c r="BL350" s="18" t="s">
        <v>233</v>
      </c>
      <c r="BM350" s="185" t="s">
        <v>608</v>
      </c>
    </row>
    <row r="351" spans="1:47" s="2" customFormat="1" ht="10.2">
      <c r="A351" s="35"/>
      <c r="B351" s="36"/>
      <c r="C351" s="37"/>
      <c r="D351" s="187" t="s">
        <v>137</v>
      </c>
      <c r="E351" s="37"/>
      <c r="F351" s="188" t="s">
        <v>609</v>
      </c>
      <c r="G351" s="37"/>
      <c r="H351" s="37"/>
      <c r="I351" s="189"/>
      <c r="J351" s="37"/>
      <c r="K351" s="37"/>
      <c r="L351" s="40"/>
      <c r="M351" s="190"/>
      <c r="N351" s="191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137</v>
      </c>
      <c r="AU351" s="18" t="s">
        <v>82</v>
      </c>
    </row>
    <row r="352" spans="1:65" s="2" customFormat="1" ht="14.4" customHeight="1">
      <c r="A352" s="35"/>
      <c r="B352" s="36"/>
      <c r="C352" s="174" t="s">
        <v>610</v>
      </c>
      <c r="D352" s="174" t="s">
        <v>130</v>
      </c>
      <c r="E352" s="175" t="s">
        <v>611</v>
      </c>
      <c r="F352" s="176" t="s">
        <v>612</v>
      </c>
      <c r="G352" s="177" t="s">
        <v>362</v>
      </c>
      <c r="H352" s="178">
        <v>166</v>
      </c>
      <c r="I352" s="179"/>
      <c r="J352" s="180">
        <f>ROUND(I352*H352,2)</f>
        <v>0</v>
      </c>
      <c r="K352" s="176" t="s">
        <v>134</v>
      </c>
      <c r="L352" s="40"/>
      <c r="M352" s="181" t="s">
        <v>19</v>
      </c>
      <c r="N352" s="182" t="s">
        <v>43</v>
      </c>
      <c r="O352" s="65"/>
      <c r="P352" s="183">
        <f>O352*H352</f>
        <v>0</v>
      </c>
      <c r="Q352" s="183">
        <v>0</v>
      </c>
      <c r="R352" s="183">
        <f>Q352*H352</f>
        <v>0</v>
      </c>
      <c r="S352" s="183">
        <v>0.00025</v>
      </c>
      <c r="T352" s="184">
        <f>S352*H352</f>
        <v>0.0415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233</v>
      </c>
      <c r="AT352" s="185" t="s">
        <v>130</v>
      </c>
      <c r="AU352" s="185" t="s">
        <v>82</v>
      </c>
      <c r="AY352" s="18" t="s">
        <v>127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80</v>
      </c>
      <c r="BK352" s="186">
        <f>ROUND(I352*H352,2)</f>
        <v>0</v>
      </c>
      <c r="BL352" s="18" t="s">
        <v>233</v>
      </c>
      <c r="BM352" s="185" t="s">
        <v>613</v>
      </c>
    </row>
    <row r="353" spans="1:47" s="2" customFormat="1" ht="10.2">
      <c r="A353" s="35"/>
      <c r="B353" s="36"/>
      <c r="C353" s="37"/>
      <c r="D353" s="187" t="s">
        <v>137</v>
      </c>
      <c r="E353" s="37"/>
      <c r="F353" s="188" t="s">
        <v>614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137</v>
      </c>
      <c r="AU353" s="18" t="s">
        <v>82</v>
      </c>
    </row>
    <row r="354" spans="1:65" s="2" customFormat="1" ht="14.4" customHeight="1">
      <c r="A354" s="35"/>
      <c r="B354" s="36"/>
      <c r="C354" s="174" t="s">
        <v>615</v>
      </c>
      <c r="D354" s="174" t="s">
        <v>130</v>
      </c>
      <c r="E354" s="175" t="s">
        <v>616</v>
      </c>
      <c r="F354" s="176" t="s">
        <v>617</v>
      </c>
      <c r="G354" s="177" t="s">
        <v>362</v>
      </c>
      <c r="H354" s="178">
        <v>8</v>
      </c>
      <c r="I354" s="179"/>
      <c r="J354" s="180">
        <f>ROUND(I354*H354,2)</f>
        <v>0</v>
      </c>
      <c r="K354" s="176" t="s">
        <v>134</v>
      </c>
      <c r="L354" s="40"/>
      <c r="M354" s="181" t="s">
        <v>19</v>
      </c>
      <c r="N354" s="182" t="s">
        <v>43</v>
      </c>
      <c r="O354" s="65"/>
      <c r="P354" s="183">
        <f>O354*H354</f>
        <v>0</v>
      </c>
      <c r="Q354" s="183">
        <v>0</v>
      </c>
      <c r="R354" s="183">
        <f>Q354*H354</f>
        <v>0</v>
      </c>
      <c r="S354" s="183">
        <v>0.0026</v>
      </c>
      <c r="T354" s="184">
        <f>S354*H354</f>
        <v>0.0208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233</v>
      </c>
      <c r="AT354" s="185" t="s">
        <v>130</v>
      </c>
      <c r="AU354" s="185" t="s">
        <v>82</v>
      </c>
      <c r="AY354" s="18" t="s">
        <v>127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8" t="s">
        <v>80</v>
      </c>
      <c r="BK354" s="186">
        <f>ROUND(I354*H354,2)</f>
        <v>0</v>
      </c>
      <c r="BL354" s="18" t="s">
        <v>233</v>
      </c>
      <c r="BM354" s="185" t="s">
        <v>618</v>
      </c>
    </row>
    <row r="355" spans="1:47" s="2" customFormat="1" ht="10.2">
      <c r="A355" s="35"/>
      <c r="B355" s="36"/>
      <c r="C355" s="37"/>
      <c r="D355" s="187" t="s">
        <v>137</v>
      </c>
      <c r="E355" s="37"/>
      <c r="F355" s="188" t="s">
        <v>619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137</v>
      </c>
      <c r="AU355" s="18" t="s">
        <v>82</v>
      </c>
    </row>
    <row r="356" spans="1:65" s="2" customFormat="1" ht="14.4" customHeight="1">
      <c r="A356" s="35"/>
      <c r="B356" s="36"/>
      <c r="C356" s="174" t="s">
        <v>620</v>
      </c>
      <c r="D356" s="174" t="s">
        <v>130</v>
      </c>
      <c r="E356" s="175" t="s">
        <v>621</v>
      </c>
      <c r="F356" s="176" t="s">
        <v>622</v>
      </c>
      <c r="G356" s="177" t="s">
        <v>362</v>
      </c>
      <c r="H356" s="178">
        <v>8</v>
      </c>
      <c r="I356" s="179"/>
      <c r="J356" s="180">
        <f>ROUND(I356*H356,2)</f>
        <v>0</v>
      </c>
      <c r="K356" s="176" t="s">
        <v>134</v>
      </c>
      <c r="L356" s="40"/>
      <c r="M356" s="181" t="s">
        <v>19</v>
      </c>
      <c r="N356" s="182" t="s">
        <v>43</v>
      </c>
      <c r="O356" s="65"/>
      <c r="P356" s="183">
        <f>O356*H356</f>
        <v>0</v>
      </c>
      <c r="Q356" s="183">
        <v>0</v>
      </c>
      <c r="R356" s="183">
        <f>Q356*H356</f>
        <v>0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233</v>
      </c>
      <c r="AT356" s="185" t="s">
        <v>130</v>
      </c>
      <c r="AU356" s="185" t="s">
        <v>82</v>
      </c>
      <c r="AY356" s="18" t="s">
        <v>127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80</v>
      </c>
      <c r="BK356" s="186">
        <f>ROUND(I356*H356,2)</f>
        <v>0</v>
      </c>
      <c r="BL356" s="18" t="s">
        <v>233</v>
      </c>
      <c r="BM356" s="185" t="s">
        <v>623</v>
      </c>
    </row>
    <row r="357" spans="1:47" s="2" customFormat="1" ht="10.2">
      <c r="A357" s="35"/>
      <c r="B357" s="36"/>
      <c r="C357" s="37"/>
      <c r="D357" s="187" t="s">
        <v>137</v>
      </c>
      <c r="E357" s="37"/>
      <c r="F357" s="188" t="s">
        <v>624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137</v>
      </c>
      <c r="AU357" s="18" t="s">
        <v>82</v>
      </c>
    </row>
    <row r="358" spans="2:63" s="12" customFormat="1" ht="22.8" customHeight="1">
      <c r="B358" s="158"/>
      <c r="C358" s="159"/>
      <c r="D358" s="160" t="s">
        <v>71</v>
      </c>
      <c r="E358" s="172" t="s">
        <v>625</v>
      </c>
      <c r="F358" s="172" t="s">
        <v>626</v>
      </c>
      <c r="G358" s="159"/>
      <c r="H358" s="159"/>
      <c r="I358" s="162"/>
      <c r="J358" s="173">
        <f>BK358</f>
        <v>0</v>
      </c>
      <c r="K358" s="159"/>
      <c r="L358" s="164"/>
      <c r="M358" s="165"/>
      <c r="N358" s="166"/>
      <c r="O358" s="166"/>
      <c r="P358" s="167">
        <f>SUM(P359:P360)</f>
        <v>0</v>
      </c>
      <c r="Q358" s="166"/>
      <c r="R358" s="167">
        <f>SUM(R359:R360)</f>
        <v>0.0015</v>
      </c>
      <c r="S358" s="166"/>
      <c r="T358" s="168">
        <f>SUM(T359:T360)</f>
        <v>0</v>
      </c>
      <c r="AR358" s="169" t="s">
        <v>82</v>
      </c>
      <c r="AT358" s="170" t="s">
        <v>71</v>
      </c>
      <c r="AU358" s="170" t="s">
        <v>80</v>
      </c>
      <c r="AY358" s="169" t="s">
        <v>127</v>
      </c>
      <c r="BK358" s="171">
        <f>SUM(BK359:BK360)</f>
        <v>0</v>
      </c>
    </row>
    <row r="359" spans="1:65" s="2" customFormat="1" ht="14.4" customHeight="1">
      <c r="A359" s="35"/>
      <c r="B359" s="36"/>
      <c r="C359" s="174" t="s">
        <v>627</v>
      </c>
      <c r="D359" s="174" t="s">
        <v>130</v>
      </c>
      <c r="E359" s="175" t="s">
        <v>628</v>
      </c>
      <c r="F359" s="176" t="s">
        <v>629</v>
      </c>
      <c r="G359" s="177" t="s">
        <v>362</v>
      </c>
      <c r="H359" s="178">
        <v>1</v>
      </c>
      <c r="I359" s="179"/>
      <c r="J359" s="180">
        <f>ROUND(I359*H359,2)</f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233</v>
      </c>
      <c r="AT359" s="185" t="s">
        <v>130</v>
      </c>
      <c r="AU359" s="185" t="s">
        <v>82</v>
      </c>
      <c r="AY359" s="18" t="s">
        <v>127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80</v>
      </c>
      <c r="BK359" s="186">
        <f>ROUND(I359*H359,2)</f>
        <v>0</v>
      </c>
      <c r="BL359" s="18" t="s">
        <v>233</v>
      </c>
      <c r="BM359" s="185" t="s">
        <v>630</v>
      </c>
    </row>
    <row r="360" spans="1:65" s="2" customFormat="1" ht="14.4" customHeight="1">
      <c r="A360" s="35"/>
      <c r="B360" s="36"/>
      <c r="C360" s="226" t="s">
        <v>631</v>
      </c>
      <c r="D360" s="226" t="s">
        <v>171</v>
      </c>
      <c r="E360" s="227" t="s">
        <v>632</v>
      </c>
      <c r="F360" s="228" t="s">
        <v>633</v>
      </c>
      <c r="G360" s="229" t="s">
        <v>362</v>
      </c>
      <c r="H360" s="230">
        <v>1</v>
      </c>
      <c r="I360" s="231"/>
      <c r="J360" s="232">
        <f>ROUND(I360*H360,2)</f>
        <v>0</v>
      </c>
      <c r="K360" s="228" t="s">
        <v>134</v>
      </c>
      <c r="L360" s="233"/>
      <c r="M360" s="234" t="s">
        <v>19</v>
      </c>
      <c r="N360" s="235" t="s">
        <v>43</v>
      </c>
      <c r="O360" s="65"/>
      <c r="P360" s="183">
        <f>O360*H360</f>
        <v>0</v>
      </c>
      <c r="Q360" s="183">
        <v>0.0015</v>
      </c>
      <c r="R360" s="183">
        <f>Q360*H360</f>
        <v>0.0015</v>
      </c>
      <c r="S360" s="183">
        <v>0</v>
      </c>
      <c r="T360" s="18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331</v>
      </c>
      <c r="AT360" s="185" t="s">
        <v>171</v>
      </c>
      <c r="AU360" s="185" t="s">
        <v>82</v>
      </c>
      <c r="AY360" s="18" t="s">
        <v>127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18" t="s">
        <v>80</v>
      </c>
      <c r="BK360" s="186">
        <f>ROUND(I360*H360,2)</f>
        <v>0</v>
      </c>
      <c r="BL360" s="18" t="s">
        <v>233</v>
      </c>
      <c r="BM360" s="185" t="s">
        <v>634</v>
      </c>
    </row>
    <row r="361" spans="2:63" s="12" customFormat="1" ht="22.8" customHeight="1">
      <c r="B361" s="158"/>
      <c r="C361" s="159"/>
      <c r="D361" s="160" t="s">
        <v>71</v>
      </c>
      <c r="E361" s="172" t="s">
        <v>635</v>
      </c>
      <c r="F361" s="172" t="s">
        <v>636</v>
      </c>
      <c r="G361" s="159"/>
      <c r="H361" s="159"/>
      <c r="I361" s="162"/>
      <c r="J361" s="173">
        <f>BK361</f>
        <v>0</v>
      </c>
      <c r="K361" s="159"/>
      <c r="L361" s="164"/>
      <c r="M361" s="165"/>
      <c r="N361" s="166"/>
      <c r="O361" s="166"/>
      <c r="P361" s="167">
        <f>SUM(P362:P366)</f>
        <v>0</v>
      </c>
      <c r="Q361" s="166"/>
      <c r="R361" s="167">
        <f>SUM(R362:R366)</f>
        <v>0.025599999999999998</v>
      </c>
      <c r="S361" s="166"/>
      <c r="T361" s="168">
        <f>SUM(T362:T366)</f>
        <v>0</v>
      </c>
      <c r="AR361" s="169" t="s">
        <v>82</v>
      </c>
      <c r="AT361" s="170" t="s">
        <v>71</v>
      </c>
      <c r="AU361" s="170" t="s">
        <v>80</v>
      </c>
      <c r="AY361" s="169" t="s">
        <v>127</v>
      </c>
      <c r="BK361" s="171">
        <f>SUM(BK362:BK366)</f>
        <v>0</v>
      </c>
    </row>
    <row r="362" spans="1:65" s="2" customFormat="1" ht="22.2" customHeight="1">
      <c r="A362" s="35"/>
      <c r="B362" s="36"/>
      <c r="C362" s="174" t="s">
        <v>637</v>
      </c>
      <c r="D362" s="174" t="s">
        <v>130</v>
      </c>
      <c r="E362" s="175" t="s">
        <v>638</v>
      </c>
      <c r="F362" s="176" t="s">
        <v>639</v>
      </c>
      <c r="G362" s="177" t="s">
        <v>362</v>
      </c>
      <c r="H362" s="178">
        <v>2</v>
      </c>
      <c r="I362" s="179"/>
      <c r="J362" s="180">
        <f>ROUND(I362*H362,2)</f>
        <v>0</v>
      </c>
      <c r="K362" s="176" t="s">
        <v>19</v>
      </c>
      <c r="L362" s="40"/>
      <c r="M362" s="181" t="s">
        <v>19</v>
      </c>
      <c r="N362" s="182" t="s">
        <v>43</v>
      </c>
      <c r="O362" s="65"/>
      <c r="P362" s="183">
        <f>O362*H362</f>
        <v>0</v>
      </c>
      <c r="Q362" s="183">
        <v>0</v>
      </c>
      <c r="R362" s="183">
        <f>Q362*H362</f>
        <v>0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233</v>
      </c>
      <c r="AT362" s="185" t="s">
        <v>130</v>
      </c>
      <c r="AU362" s="185" t="s">
        <v>82</v>
      </c>
      <c r="AY362" s="18" t="s">
        <v>127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80</v>
      </c>
      <c r="BK362" s="186">
        <f>ROUND(I362*H362,2)</f>
        <v>0</v>
      </c>
      <c r="BL362" s="18" t="s">
        <v>233</v>
      </c>
      <c r="BM362" s="185" t="s">
        <v>640</v>
      </c>
    </row>
    <row r="363" spans="1:65" s="2" customFormat="1" ht="14.4" customHeight="1">
      <c r="A363" s="35"/>
      <c r="B363" s="36"/>
      <c r="C363" s="226" t="s">
        <v>641</v>
      </c>
      <c r="D363" s="226" t="s">
        <v>171</v>
      </c>
      <c r="E363" s="227" t="s">
        <v>642</v>
      </c>
      <c r="F363" s="228" t="s">
        <v>643</v>
      </c>
      <c r="G363" s="229" t="s">
        <v>362</v>
      </c>
      <c r="H363" s="230">
        <v>2</v>
      </c>
      <c r="I363" s="231"/>
      <c r="J363" s="232">
        <f>ROUND(I363*H363,2)</f>
        <v>0</v>
      </c>
      <c r="K363" s="228" t="s">
        <v>19</v>
      </c>
      <c r="L363" s="233"/>
      <c r="M363" s="234" t="s">
        <v>19</v>
      </c>
      <c r="N363" s="235" t="s">
        <v>43</v>
      </c>
      <c r="O363" s="65"/>
      <c r="P363" s="183">
        <f>O363*H363</f>
        <v>0</v>
      </c>
      <c r="Q363" s="183">
        <v>0.0042</v>
      </c>
      <c r="R363" s="183">
        <f>Q363*H363</f>
        <v>0.0084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331</v>
      </c>
      <c r="AT363" s="185" t="s">
        <v>171</v>
      </c>
      <c r="AU363" s="185" t="s">
        <v>82</v>
      </c>
      <c r="AY363" s="18" t="s">
        <v>127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80</v>
      </c>
      <c r="BK363" s="186">
        <f>ROUND(I363*H363,2)</f>
        <v>0</v>
      </c>
      <c r="BL363" s="18" t="s">
        <v>233</v>
      </c>
      <c r="BM363" s="185" t="s">
        <v>644</v>
      </c>
    </row>
    <row r="364" spans="1:65" s="2" customFormat="1" ht="14.4" customHeight="1">
      <c r="A364" s="35"/>
      <c r="B364" s="36"/>
      <c r="C364" s="174" t="s">
        <v>645</v>
      </c>
      <c r="D364" s="174" t="s">
        <v>130</v>
      </c>
      <c r="E364" s="175" t="s">
        <v>646</v>
      </c>
      <c r="F364" s="176" t="s">
        <v>647</v>
      </c>
      <c r="G364" s="177" t="s">
        <v>362</v>
      </c>
      <c r="H364" s="178">
        <v>2</v>
      </c>
      <c r="I364" s="179"/>
      <c r="J364" s="180">
        <f>ROUND(I364*H364,2)</f>
        <v>0</v>
      </c>
      <c r="K364" s="176" t="s">
        <v>19</v>
      </c>
      <c r="L364" s="40"/>
      <c r="M364" s="181" t="s">
        <v>19</v>
      </c>
      <c r="N364" s="182" t="s">
        <v>43</v>
      </c>
      <c r="O364" s="65"/>
      <c r="P364" s="183">
        <f>O364*H364</f>
        <v>0</v>
      </c>
      <c r="Q364" s="183">
        <v>0</v>
      </c>
      <c r="R364" s="183">
        <f>Q364*H364</f>
        <v>0</v>
      </c>
      <c r="S364" s="183">
        <v>0</v>
      </c>
      <c r="T364" s="184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233</v>
      </c>
      <c r="AT364" s="185" t="s">
        <v>130</v>
      </c>
      <c r="AU364" s="185" t="s">
        <v>82</v>
      </c>
      <c r="AY364" s="18" t="s">
        <v>127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18" t="s">
        <v>80</v>
      </c>
      <c r="BK364" s="186">
        <f>ROUND(I364*H364,2)</f>
        <v>0</v>
      </c>
      <c r="BL364" s="18" t="s">
        <v>233</v>
      </c>
      <c r="BM364" s="185" t="s">
        <v>648</v>
      </c>
    </row>
    <row r="365" spans="1:65" s="2" customFormat="1" ht="14.4" customHeight="1">
      <c r="A365" s="35"/>
      <c r="B365" s="36"/>
      <c r="C365" s="226" t="s">
        <v>649</v>
      </c>
      <c r="D365" s="226" t="s">
        <v>171</v>
      </c>
      <c r="E365" s="227" t="s">
        <v>650</v>
      </c>
      <c r="F365" s="228" t="s">
        <v>651</v>
      </c>
      <c r="G365" s="229" t="s">
        <v>362</v>
      </c>
      <c r="H365" s="230">
        <v>2</v>
      </c>
      <c r="I365" s="231"/>
      <c r="J365" s="232">
        <f>ROUND(I365*H365,2)</f>
        <v>0</v>
      </c>
      <c r="K365" s="228" t="s">
        <v>134</v>
      </c>
      <c r="L365" s="233"/>
      <c r="M365" s="234" t="s">
        <v>19</v>
      </c>
      <c r="N365" s="235" t="s">
        <v>43</v>
      </c>
      <c r="O365" s="65"/>
      <c r="P365" s="183">
        <f>O365*H365</f>
        <v>0</v>
      </c>
      <c r="Q365" s="183">
        <v>0.0086</v>
      </c>
      <c r="R365" s="183">
        <f>Q365*H365</f>
        <v>0.0172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331</v>
      </c>
      <c r="AT365" s="185" t="s">
        <v>171</v>
      </c>
      <c r="AU365" s="185" t="s">
        <v>82</v>
      </c>
      <c r="AY365" s="18" t="s">
        <v>127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80</v>
      </c>
      <c r="BK365" s="186">
        <f>ROUND(I365*H365,2)</f>
        <v>0</v>
      </c>
      <c r="BL365" s="18" t="s">
        <v>233</v>
      </c>
      <c r="BM365" s="185" t="s">
        <v>652</v>
      </c>
    </row>
    <row r="366" spans="2:51" s="13" customFormat="1" ht="10.2">
      <c r="B366" s="192"/>
      <c r="C366" s="193"/>
      <c r="D366" s="194" t="s">
        <v>139</v>
      </c>
      <c r="E366" s="193"/>
      <c r="F366" s="196" t="s">
        <v>653</v>
      </c>
      <c r="G366" s="193"/>
      <c r="H366" s="197">
        <v>2</v>
      </c>
      <c r="I366" s="198"/>
      <c r="J366" s="193"/>
      <c r="K366" s="193"/>
      <c r="L366" s="199"/>
      <c r="M366" s="200"/>
      <c r="N366" s="201"/>
      <c r="O366" s="201"/>
      <c r="P366" s="201"/>
      <c r="Q366" s="201"/>
      <c r="R366" s="201"/>
      <c r="S366" s="201"/>
      <c r="T366" s="202"/>
      <c r="AT366" s="203" t="s">
        <v>139</v>
      </c>
      <c r="AU366" s="203" t="s">
        <v>82</v>
      </c>
      <c r="AV366" s="13" t="s">
        <v>82</v>
      </c>
      <c r="AW366" s="13" t="s">
        <v>4</v>
      </c>
      <c r="AX366" s="13" t="s">
        <v>80</v>
      </c>
      <c r="AY366" s="203" t="s">
        <v>127</v>
      </c>
    </row>
    <row r="367" spans="2:63" s="12" customFormat="1" ht="22.8" customHeight="1">
      <c r="B367" s="158"/>
      <c r="C367" s="159"/>
      <c r="D367" s="160" t="s">
        <v>71</v>
      </c>
      <c r="E367" s="172" t="s">
        <v>654</v>
      </c>
      <c r="F367" s="172" t="s">
        <v>655</v>
      </c>
      <c r="G367" s="159"/>
      <c r="H367" s="159"/>
      <c r="I367" s="162"/>
      <c r="J367" s="173">
        <f>BK367</f>
        <v>0</v>
      </c>
      <c r="K367" s="159"/>
      <c r="L367" s="164"/>
      <c r="M367" s="165"/>
      <c r="N367" s="166"/>
      <c r="O367" s="166"/>
      <c r="P367" s="167">
        <f>SUM(P368:P403)</f>
        <v>0</v>
      </c>
      <c r="Q367" s="166"/>
      <c r="R367" s="167">
        <f>SUM(R368:R403)</f>
        <v>0</v>
      </c>
      <c r="S367" s="166"/>
      <c r="T367" s="168">
        <f>SUM(T368:T403)</f>
        <v>0.8917430000000001</v>
      </c>
      <c r="AR367" s="169" t="s">
        <v>82</v>
      </c>
      <c r="AT367" s="170" t="s">
        <v>71</v>
      </c>
      <c r="AU367" s="170" t="s">
        <v>80</v>
      </c>
      <c r="AY367" s="169" t="s">
        <v>127</v>
      </c>
      <c r="BK367" s="171">
        <f>SUM(BK368:BK403)</f>
        <v>0</v>
      </c>
    </row>
    <row r="368" spans="1:65" s="2" customFormat="1" ht="19.8" customHeight="1">
      <c r="A368" s="35"/>
      <c r="B368" s="36"/>
      <c r="C368" s="174" t="s">
        <v>656</v>
      </c>
      <c r="D368" s="174" t="s">
        <v>130</v>
      </c>
      <c r="E368" s="175" t="s">
        <v>657</v>
      </c>
      <c r="F368" s="176" t="s">
        <v>658</v>
      </c>
      <c r="G368" s="177" t="s">
        <v>206</v>
      </c>
      <c r="H368" s="178">
        <v>15</v>
      </c>
      <c r="I368" s="179"/>
      <c r="J368" s="180">
        <f>ROUND(I368*H368,2)</f>
        <v>0</v>
      </c>
      <c r="K368" s="176" t="s">
        <v>134</v>
      </c>
      <c r="L368" s="40"/>
      <c r="M368" s="181" t="s">
        <v>19</v>
      </c>
      <c r="N368" s="182" t="s">
        <v>43</v>
      </c>
      <c r="O368" s="65"/>
      <c r="P368" s="183">
        <f>O368*H368</f>
        <v>0</v>
      </c>
      <c r="Q368" s="183">
        <v>0</v>
      </c>
      <c r="R368" s="183">
        <f>Q368*H368</f>
        <v>0</v>
      </c>
      <c r="S368" s="183">
        <v>0.0229</v>
      </c>
      <c r="T368" s="184">
        <f>S368*H368</f>
        <v>0.3435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233</v>
      </c>
      <c r="AT368" s="185" t="s">
        <v>130</v>
      </c>
      <c r="AU368" s="185" t="s">
        <v>82</v>
      </c>
      <c r="AY368" s="18" t="s">
        <v>127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18" t="s">
        <v>80</v>
      </c>
      <c r="BK368" s="186">
        <f>ROUND(I368*H368,2)</f>
        <v>0</v>
      </c>
      <c r="BL368" s="18" t="s">
        <v>233</v>
      </c>
      <c r="BM368" s="185" t="s">
        <v>659</v>
      </c>
    </row>
    <row r="369" spans="1:47" s="2" customFormat="1" ht="10.2">
      <c r="A369" s="35"/>
      <c r="B369" s="36"/>
      <c r="C369" s="37"/>
      <c r="D369" s="187" t="s">
        <v>137</v>
      </c>
      <c r="E369" s="37"/>
      <c r="F369" s="188" t="s">
        <v>660</v>
      </c>
      <c r="G369" s="37"/>
      <c r="H369" s="37"/>
      <c r="I369" s="189"/>
      <c r="J369" s="37"/>
      <c r="K369" s="37"/>
      <c r="L369" s="40"/>
      <c r="M369" s="190"/>
      <c r="N369" s="191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137</v>
      </c>
      <c r="AU369" s="18" t="s">
        <v>82</v>
      </c>
    </row>
    <row r="370" spans="1:65" s="2" customFormat="1" ht="14.4" customHeight="1">
      <c r="A370" s="35"/>
      <c r="B370" s="36"/>
      <c r="C370" s="174" t="s">
        <v>661</v>
      </c>
      <c r="D370" s="174" t="s">
        <v>130</v>
      </c>
      <c r="E370" s="175" t="s">
        <v>662</v>
      </c>
      <c r="F370" s="176" t="s">
        <v>663</v>
      </c>
      <c r="G370" s="177" t="s">
        <v>362</v>
      </c>
      <c r="H370" s="178">
        <v>8</v>
      </c>
      <c r="I370" s="179"/>
      <c r="J370" s="180">
        <f>ROUND(I370*H370,2)</f>
        <v>0</v>
      </c>
      <c r="K370" s="176" t="s">
        <v>134</v>
      </c>
      <c r="L370" s="40"/>
      <c r="M370" s="181" t="s">
        <v>19</v>
      </c>
      <c r="N370" s="182" t="s">
        <v>43</v>
      </c>
      <c r="O370" s="65"/>
      <c r="P370" s="183">
        <f>O370*H370</f>
        <v>0</v>
      </c>
      <c r="Q370" s="183">
        <v>0</v>
      </c>
      <c r="R370" s="183">
        <f>Q370*H370</f>
        <v>0</v>
      </c>
      <c r="S370" s="183">
        <v>0.00336</v>
      </c>
      <c r="T370" s="184">
        <f>S370*H370</f>
        <v>0.02688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233</v>
      </c>
      <c r="AT370" s="185" t="s">
        <v>130</v>
      </c>
      <c r="AU370" s="185" t="s">
        <v>82</v>
      </c>
      <c r="AY370" s="18" t="s">
        <v>127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18" t="s">
        <v>80</v>
      </c>
      <c r="BK370" s="186">
        <f>ROUND(I370*H370,2)</f>
        <v>0</v>
      </c>
      <c r="BL370" s="18" t="s">
        <v>233</v>
      </c>
      <c r="BM370" s="185" t="s">
        <v>664</v>
      </c>
    </row>
    <row r="371" spans="1:47" s="2" customFormat="1" ht="10.2">
      <c r="A371" s="35"/>
      <c r="B371" s="36"/>
      <c r="C371" s="37"/>
      <c r="D371" s="187" t="s">
        <v>137</v>
      </c>
      <c r="E371" s="37"/>
      <c r="F371" s="188" t="s">
        <v>665</v>
      </c>
      <c r="G371" s="37"/>
      <c r="H371" s="37"/>
      <c r="I371" s="189"/>
      <c r="J371" s="37"/>
      <c r="K371" s="37"/>
      <c r="L371" s="40"/>
      <c r="M371" s="190"/>
      <c r="N371" s="191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137</v>
      </c>
      <c r="AU371" s="18" t="s">
        <v>82</v>
      </c>
    </row>
    <row r="372" spans="1:65" s="2" customFormat="1" ht="19.8" customHeight="1">
      <c r="A372" s="35"/>
      <c r="B372" s="36"/>
      <c r="C372" s="174" t="s">
        <v>666</v>
      </c>
      <c r="D372" s="174" t="s">
        <v>130</v>
      </c>
      <c r="E372" s="175" t="s">
        <v>667</v>
      </c>
      <c r="F372" s="176" t="s">
        <v>668</v>
      </c>
      <c r="G372" s="177" t="s">
        <v>362</v>
      </c>
      <c r="H372" s="178">
        <v>1</v>
      </c>
      <c r="I372" s="179"/>
      <c r="J372" s="180">
        <f>ROUND(I372*H372,2)</f>
        <v>0</v>
      </c>
      <c r="K372" s="176" t="s">
        <v>134</v>
      </c>
      <c r="L372" s="40"/>
      <c r="M372" s="181" t="s">
        <v>19</v>
      </c>
      <c r="N372" s="182" t="s">
        <v>43</v>
      </c>
      <c r="O372" s="65"/>
      <c r="P372" s="183">
        <f>O372*H372</f>
        <v>0</v>
      </c>
      <c r="Q372" s="183">
        <v>0</v>
      </c>
      <c r="R372" s="183">
        <f>Q372*H372</f>
        <v>0</v>
      </c>
      <c r="S372" s="183">
        <v>0.00344</v>
      </c>
      <c r="T372" s="184">
        <f>S372*H372</f>
        <v>0.00344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233</v>
      </c>
      <c r="AT372" s="185" t="s">
        <v>130</v>
      </c>
      <c r="AU372" s="185" t="s">
        <v>82</v>
      </c>
      <c r="AY372" s="18" t="s">
        <v>127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8" t="s">
        <v>80</v>
      </c>
      <c r="BK372" s="186">
        <f>ROUND(I372*H372,2)</f>
        <v>0</v>
      </c>
      <c r="BL372" s="18" t="s">
        <v>233</v>
      </c>
      <c r="BM372" s="185" t="s">
        <v>669</v>
      </c>
    </row>
    <row r="373" spans="1:47" s="2" customFormat="1" ht="10.2">
      <c r="A373" s="35"/>
      <c r="B373" s="36"/>
      <c r="C373" s="37"/>
      <c r="D373" s="187" t="s">
        <v>137</v>
      </c>
      <c r="E373" s="37"/>
      <c r="F373" s="188" t="s">
        <v>670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137</v>
      </c>
      <c r="AU373" s="18" t="s">
        <v>82</v>
      </c>
    </row>
    <row r="374" spans="1:65" s="2" customFormat="1" ht="19.8" customHeight="1">
      <c r="A374" s="35"/>
      <c r="B374" s="36"/>
      <c r="C374" s="174" t="s">
        <v>671</v>
      </c>
      <c r="D374" s="174" t="s">
        <v>130</v>
      </c>
      <c r="E374" s="175" t="s">
        <v>672</v>
      </c>
      <c r="F374" s="176" t="s">
        <v>673</v>
      </c>
      <c r="G374" s="177" t="s">
        <v>206</v>
      </c>
      <c r="H374" s="178">
        <v>15</v>
      </c>
      <c r="I374" s="179"/>
      <c r="J374" s="180">
        <f>ROUND(I374*H374,2)</f>
        <v>0</v>
      </c>
      <c r="K374" s="176" t="s">
        <v>134</v>
      </c>
      <c r="L374" s="40"/>
      <c r="M374" s="181" t="s">
        <v>19</v>
      </c>
      <c r="N374" s="182" t="s">
        <v>43</v>
      </c>
      <c r="O374" s="65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233</v>
      </c>
      <c r="AT374" s="185" t="s">
        <v>130</v>
      </c>
      <c r="AU374" s="185" t="s">
        <v>82</v>
      </c>
      <c r="AY374" s="18" t="s">
        <v>127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80</v>
      </c>
      <c r="BK374" s="186">
        <f>ROUND(I374*H374,2)</f>
        <v>0</v>
      </c>
      <c r="BL374" s="18" t="s">
        <v>233</v>
      </c>
      <c r="BM374" s="185" t="s">
        <v>674</v>
      </c>
    </row>
    <row r="375" spans="1:47" s="2" customFormat="1" ht="10.2">
      <c r="A375" s="35"/>
      <c r="B375" s="36"/>
      <c r="C375" s="37"/>
      <c r="D375" s="187" t="s">
        <v>137</v>
      </c>
      <c r="E375" s="37"/>
      <c r="F375" s="188" t="s">
        <v>675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137</v>
      </c>
      <c r="AU375" s="18" t="s">
        <v>82</v>
      </c>
    </row>
    <row r="376" spans="1:65" s="2" customFormat="1" ht="14.4" customHeight="1">
      <c r="A376" s="35"/>
      <c r="B376" s="36"/>
      <c r="C376" s="174" t="s">
        <v>676</v>
      </c>
      <c r="D376" s="174" t="s">
        <v>130</v>
      </c>
      <c r="E376" s="175" t="s">
        <v>677</v>
      </c>
      <c r="F376" s="176" t="s">
        <v>678</v>
      </c>
      <c r="G376" s="177" t="s">
        <v>362</v>
      </c>
      <c r="H376" s="178">
        <v>8</v>
      </c>
      <c r="I376" s="179"/>
      <c r="J376" s="180">
        <f>ROUND(I376*H376,2)</f>
        <v>0</v>
      </c>
      <c r="K376" s="176" t="s">
        <v>134</v>
      </c>
      <c r="L376" s="40"/>
      <c r="M376" s="181" t="s">
        <v>19</v>
      </c>
      <c r="N376" s="182" t="s">
        <v>43</v>
      </c>
      <c r="O376" s="65"/>
      <c r="P376" s="183">
        <f>O376*H376</f>
        <v>0</v>
      </c>
      <c r="Q376" s="183">
        <v>0</v>
      </c>
      <c r="R376" s="183">
        <f>Q376*H376</f>
        <v>0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233</v>
      </c>
      <c r="AT376" s="185" t="s">
        <v>130</v>
      </c>
      <c r="AU376" s="185" t="s">
        <v>82</v>
      </c>
      <c r="AY376" s="18" t="s">
        <v>127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80</v>
      </c>
      <c r="BK376" s="186">
        <f>ROUND(I376*H376,2)</f>
        <v>0</v>
      </c>
      <c r="BL376" s="18" t="s">
        <v>233</v>
      </c>
      <c r="BM376" s="185" t="s">
        <v>679</v>
      </c>
    </row>
    <row r="377" spans="1:47" s="2" customFormat="1" ht="10.2">
      <c r="A377" s="35"/>
      <c r="B377" s="36"/>
      <c r="C377" s="37"/>
      <c r="D377" s="187" t="s">
        <v>137</v>
      </c>
      <c r="E377" s="37"/>
      <c r="F377" s="188" t="s">
        <v>680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137</v>
      </c>
      <c r="AU377" s="18" t="s">
        <v>82</v>
      </c>
    </row>
    <row r="378" spans="1:65" s="2" customFormat="1" ht="14.4" customHeight="1">
      <c r="A378" s="35"/>
      <c r="B378" s="36"/>
      <c r="C378" s="174" t="s">
        <v>681</v>
      </c>
      <c r="D378" s="174" t="s">
        <v>130</v>
      </c>
      <c r="E378" s="175" t="s">
        <v>682</v>
      </c>
      <c r="F378" s="176" t="s">
        <v>683</v>
      </c>
      <c r="G378" s="177" t="s">
        <v>362</v>
      </c>
      <c r="H378" s="178">
        <v>1</v>
      </c>
      <c r="I378" s="179"/>
      <c r="J378" s="180">
        <f>ROUND(I378*H378,2)</f>
        <v>0</v>
      </c>
      <c r="K378" s="176" t="s">
        <v>134</v>
      </c>
      <c r="L378" s="40"/>
      <c r="M378" s="181" t="s">
        <v>19</v>
      </c>
      <c r="N378" s="182" t="s">
        <v>43</v>
      </c>
      <c r="O378" s="65"/>
      <c r="P378" s="183">
        <f>O378*H378</f>
        <v>0</v>
      </c>
      <c r="Q378" s="183">
        <v>0</v>
      </c>
      <c r="R378" s="183">
        <f>Q378*H378</f>
        <v>0</v>
      </c>
      <c r="S378" s="183">
        <v>0</v>
      </c>
      <c r="T378" s="184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233</v>
      </c>
      <c r="AT378" s="185" t="s">
        <v>130</v>
      </c>
      <c r="AU378" s="185" t="s">
        <v>82</v>
      </c>
      <c r="AY378" s="18" t="s">
        <v>127</v>
      </c>
      <c r="BE378" s="186">
        <f>IF(N378="základní",J378,0)</f>
        <v>0</v>
      </c>
      <c r="BF378" s="186">
        <f>IF(N378="snížená",J378,0)</f>
        <v>0</v>
      </c>
      <c r="BG378" s="186">
        <f>IF(N378="zákl. přenesená",J378,0)</f>
        <v>0</v>
      </c>
      <c r="BH378" s="186">
        <f>IF(N378="sníž. přenesená",J378,0)</f>
        <v>0</v>
      </c>
      <c r="BI378" s="186">
        <f>IF(N378="nulová",J378,0)</f>
        <v>0</v>
      </c>
      <c r="BJ378" s="18" t="s">
        <v>80</v>
      </c>
      <c r="BK378" s="186">
        <f>ROUND(I378*H378,2)</f>
        <v>0</v>
      </c>
      <c r="BL378" s="18" t="s">
        <v>233</v>
      </c>
      <c r="BM378" s="185" t="s">
        <v>684</v>
      </c>
    </row>
    <row r="379" spans="1:47" s="2" customFormat="1" ht="10.2">
      <c r="A379" s="35"/>
      <c r="B379" s="36"/>
      <c r="C379" s="37"/>
      <c r="D379" s="187" t="s">
        <v>137</v>
      </c>
      <c r="E379" s="37"/>
      <c r="F379" s="188" t="s">
        <v>685</v>
      </c>
      <c r="G379" s="37"/>
      <c r="H379" s="37"/>
      <c r="I379" s="189"/>
      <c r="J379" s="37"/>
      <c r="K379" s="37"/>
      <c r="L379" s="40"/>
      <c r="M379" s="190"/>
      <c r="N379" s="191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137</v>
      </c>
      <c r="AU379" s="18" t="s">
        <v>82</v>
      </c>
    </row>
    <row r="380" spans="1:65" s="2" customFormat="1" ht="14.4" customHeight="1">
      <c r="A380" s="35"/>
      <c r="B380" s="36"/>
      <c r="C380" s="174" t="s">
        <v>686</v>
      </c>
      <c r="D380" s="174" t="s">
        <v>130</v>
      </c>
      <c r="E380" s="175" t="s">
        <v>687</v>
      </c>
      <c r="F380" s="176" t="s">
        <v>688</v>
      </c>
      <c r="G380" s="177" t="s">
        <v>362</v>
      </c>
      <c r="H380" s="178">
        <v>3</v>
      </c>
      <c r="I380" s="179"/>
      <c r="J380" s="180">
        <f>ROUND(I380*H380,2)</f>
        <v>0</v>
      </c>
      <c r="K380" s="176" t="s">
        <v>134</v>
      </c>
      <c r="L380" s="40"/>
      <c r="M380" s="181" t="s">
        <v>19</v>
      </c>
      <c r="N380" s="182" t="s">
        <v>43</v>
      </c>
      <c r="O380" s="65"/>
      <c r="P380" s="183">
        <f>O380*H380</f>
        <v>0</v>
      </c>
      <c r="Q380" s="183">
        <v>0</v>
      </c>
      <c r="R380" s="183">
        <f>Q380*H380</f>
        <v>0</v>
      </c>
      <c r="S380" s="183">
        <v>0</v>
      </c>
      <c r="T380" s="184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233</v>
      </c>
      <c r="AT380" s="185" t="s">
        <v>130</v>
      </c>
      <c r="AU380" s="185" t="s">
        <v>82</v>
      </c>
      <c r="AY380" s="18" t="s">
        <v>127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18" t="s">
        <v>80</v>
      </c>
      <c r="BK380" s="186">
        <f>ROUND(I380*H380,2)</f>
        <v>0</v>
      </c>
      <c r="BL380" s="18" t="s">
        <v>233</v>
      </c>
      <c r="BM380" s="185" t="s">
        <v>689</v>
      </c>
    </row>
    <row r="381" spans="1:47" s="2" customFormat="1" ht="10.2">
      <c r="A381" s="35"/>
      <c r="B381" s="36"/>
      <c r="C381" s="37"/>
      <c r="D381" s="187" t="s">
        <v>137</v>
      </c>
      <c r="E381" s="37"/>
      <c r="F381" s="188" t="s">
        <v>690</v>
      </c>
      <c r="G381" s="37"/>
      <c r="H381" s="37"/>
      <c r="I381" s="189"/>
      <c r="J381" s="37"/>
      <c r="K381" s="37"/>
      <c r="L381" s="40"/>
      <c r="M381" s="190"/>
      <c r="N381" s="191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137</v>
      </c>
      <c r="AU381" s="18" t="s">
        <v>82</v>
      </c>
    </row>
    <row r="382" spans="1:65" s="2" customFormat="1" ht="14.4" customHeight="1">
      <c r="A382" s="35"/>
      <c r="B382" s="36"/>
      <c r="C382" s="174" t="s">
        <v>691</v>
      </c>
      <c r="D382" s="174" t="s">
        <v>130</v>
      </c>
      <c r="E382" s="175" t="s">
        <v>692</v>
      </c>
      <c r="F382" s="176" t="s">
        <v>693</v>
      </c>
      <c r="G382" s="177" t="s">
        <v>362</v>
      </c>
      <c r="H382" s="178">
        <v>1</v>
      </c>
      <c r="I382" s="179"/>
      <c r="J382" s="180">
        <f>ROUND(I382*H382,2)</f>
        <v>0</v>
      </c>
      <c r="K382" s="176" t="s">
        <v>134</v>
      </c>
      <c r="L382" s="40"/>
      <c r="M382" s="181" t="s">
        <v>19</v>
      </c>
      <c r="N382" s="182" t="s">
        <v>43</v>
      </c>
      <c r="O382" s="65"/>
      <c r="P382" s="183">
        <f>O382*H382</f>
        <v>0</v>
      </c>
      <c r="Q382" s="183">
        <v>0</v>
      </c>
      <c r="R382" s="183">
        <f>Q382*H382</f>
        <v>0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233</v>
      </c>
      <c r="AT382" s="185" t="s">
        <v>130</v>
      </c>
      <c r="AU382" s="185" t="s">
        <v>82</v>
      </c>
      <c r="AY382" s="18" t="s">
        <v>127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80</v>
      </c>
      <c r="BK382" s="186">
        <f>ROUND(I382*H382,2)</f>
        <v>0</v>
      </c>
      <c r="BL382" s="18" t="s">
        <v>233</v>
      </c>
      <c r="BM382" s="185" t="s">
        <v>694</v>
      </c>
    </row>
    <row r="383" spans="1:47" s="2" customFormat="1" ht="10.2">
      <c r="A383" s="35"/>
      <c r="B383" s="36"/>
      <c r="C383" s="37"/>
      <c r="D383" s="187" t="s">
        <v>137</v>
      </c>
      <c r="E383" s="37"/>
      <c r="F383" s="188" t="s">
        <v>695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137</v>
      </c>
      <c r="AU383" s="18" t="s">
        <v>82</v>
      </c>
    </row>
    <row r="384" spans="1:65" s="2" customFormat="1" ht="14.4" customHeight="1">
      <c r="A384" s="35"/>
      <c r="B384" s="36"/>
      <c r="C384" s="174" t="s">
        <v>696</v>
      </c>
      <c r="D384" s="174" t="s">
        <v>130</v>
      </c>
      <c r="E384" s="175" t="s">
        <v>697</v>
      </c>
      <c r="F384" s="176" t="s">
        <v>698</v>
      </c>
      <c r="G384" s="177" t="s">
        <v>362</v>
      </c>
      <c r="H384" s="178">
        <v>1</v>
      </c>
      <c r="I384" s="179"/>
      <c r="J384" s="180">
        <f>ROUND(I384*H384,2)</f>
        <v>0</v>
      </c>
      <c r="K384" s="176" t="s">
        <v>134</v>
      </c>
      <c r="L384" s="40"/>
      <c r="M384" s="181" t="s">
        <v>19</v>
      </c>
      <c r="N384" s="182" t="s">
        <v>43</v>
      </c>
      <c r="O384" s="65"/>
      <c r="P384" s="183">
        <f>O384*H384</f>
        <v>0</v>
      </c>
      <c r="Q384" s="183">
        <v>0</v>
      </c>
      <c r="R384" s="183">
        <f>Q384*H384</f>
        <v>0</v>
      </c>
      <c r="S384" s="183">
        <v>0.039</v>
      </c>
      <c r="T384" s="184">
        <f>S384*H384</f>
        <v>0.039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233</v>
      </c>
      <c r="AT384" s="185" t="s">
        <v>130</v>
      </c>
      <c r="AU384" s="185" t="s">
        <v>82</v>
      </c>
      <c r="AY384" s="18" t="s">
        <v>127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8" t="s">
        <v>80</v>
      </c>
      <c r="BK384" s="186">
        <f>ROUND(I384*H384,2)</f>
        <v>0</v>
      </c>
      <c r="BL384" s="18" t="s">
        <v>233</v>
      </c>
      <c r="BM384" s="185" t="s">
        <v>699</v>
      </c>
    </row>
    <row r="385" spans="1:47" s="2" customFormat="1" ht="10.2">
      <c r="A385" s="35"/>
      <c r="B385" s="36"/>
      <c r="C385" s="37"/>
      <c r="D385" s="187" t="s">
        <v>137</v>
      </c>
      <c r="E385" s="37"/>
      <c r="F385" s="188" t="s">
        <v>700</v>
      </c>
      <c r="G385" s="37"/>
      <c r="H385" s="37"/>
      <c r="I385" s="189"/>
      <c r="J385" s="37"/>
      <c r="K385" s="37"/>
      <c r="L385" s="40"/>
      <c r="M385" s="190"/>
      <c r="N385" s="191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137</v>
      </c>
      <c r="AU385" s="18" t="s">
        <v>82</v>
      </c>
    </row>
    <row r="386" spans="1:65" s="2" customFormat="1" ht="14.4" customHeight="1">
      <c r="A386" s="35"/>
      <c r="B386" s="36"/>
      <c r="C386" s="174" t="s">
        <v>701</v>
      </c>
      <c r="D386" s="174" t="s">
        <v>130</v>
      </c>
      <c r="E386" s="175" t="s">
        <v>702</v>
      </c>
      <c r="F386" s="176" t="s">
        <v>703</v>
      </c>
      <c r="G386" s="177" t="s">
        <v>362</v>
      </c>
      <c r="H386" s="178">
        <v>3</v>
      </c>
      <c r="I386" s="179"/>
      <c r="J386" s="180">
        <f>ROUND(I386*H386,2)</f>
        <v>0</v>
      </c>
      <c r="K386" s="176" t="s">
        <v>134</v>
      </c>
      <c r="L386" s="40"/>
      <c r="M386" s="181" t="s">
        <v>19</v>
      </c>
      <c r="N386" s="182" t="s">
        <v>43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0.053</v>
      </c>
      <c r="T386" s="184">
        <f>S386*H386</f>
        <v>0.159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233</v>
      </c>
      <c r="AT386" s="185" t="s">
        <v>130</v>
      </c>
      <c r="AU386" s="185" t="s">
        <v>82</v>
      </c>
      <c r="AY386" s="18" t="s">
        <v>127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80</v>
      </c>
      <c r="BK386" s="186">
        <f>ROUND(I386*H386,2)</f>
        <v>0</v>
      </c>
      <c r="BL386" s="18" t="s">
        <v>233</v>
      </c>
      <c r="BM386" s="185" t="s">
        <v>704</v>
      </c>
    </row>
    <row r="387" spans="1:47" s="2" customFormat="1" ht="10.2">
      <c r="A387" s="35"/>
      <c r="B387" s="36"/>
      <c r="C387" s="37"/>
      <c r="D387" s="187" t="s">
        <v>137</v>
      </c>
      <c r="E387" s="37"/>
      <c r="F387" s="188" t="s">
        <v>705</v>
      </c>
      <c r="G387" s="37"/>
      <c r="H387" s="37"/>
      <c r="I387" s="189"/>
      <c r="J387" s="37"/>
      <c r="K387" s="37"/>
      <c r="L387" s="40"/>
      <c r="M387" s="190"/>
      <c r="N387" s="191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137</v>
      </c>
      <c r="AU387" s="18" t="s">
        <v>82</v>
      </c>
    </row>
    <row r="388" spans="1:65" s="2" customFormat="1" ht="14.4" customHeight="1">
      <c r="A388" s="35"/>
      <c r="B388" s="36"/>
      <c r="C388" s="174" t="s">
        <v>706</v>
      </c>
      <c r="D388" s="174" t="s">
        <v>130</v>
      </c>
      <c r="E388" s="175" t="s">
        <v>707</v>
      </c>
      <c r="F388" s="176" t="s">
        <v>708</v>
      </c>
      <c r="G388" s="177" t="s">
        <v>362</v>
      </c>
      <c r="H388" s="178">
        <v>1</v>
      </c>
      <c r="I388" s="179"/>
      <c r="J388" s="180">
        <f>ROUND(I388*H388,2)</f>
        <v>0</v>
      </c>
      <c r="K388" s="176" t="s">
        <v>134</v>
      </c>
      <c r="L388" s="40"/>
      <c r="M388" s="181" t="s">
        <v>19</v>
      </c>
      <c r="N388" s="182" t="s">
        <v>43</v>
      </c>
      <c r="O388" s="65"/>
      <c r="P388" s="183">
        <f>O388*H388</f>
        <v>0</v>
      </c>
      <c r="Q388" s="183">
        <v>0</v>
      </c>
      <c r="R388" s="183">
        <f>Q388*H388</f>
        <v>0</v>
      </c>
      <c r="S388" s="183">
        <v>0.201</v>
      </c>
      <c r="T388" s="184">
        <f>S388*H388</f>
        <v>0.201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233</v>
      </c>
      <c r="AT388" s="185" t="s">
        <v>130</v>
      </c>
      <c r="AU388" s="185" t="s">
        <v>82</v>
      </c>
      <c r="AY388" s="18" t="s">
        <v>127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8" t="s">
        <v>80</v>
      </c>
      <c r="BK388" s="186">
        <f>ROUND(I388*H388,2)</f>
        <v>0</v>
      </c>
      <c r="BL388" s="18" t="s">
        <v>233</v>
      </c>
      <c r="BM388" s="185" t="s">
        <v>709</v>
      </c>
    </row>
    <row r="389" spans="1:47" s="2" customFormat="1" ht="10.2">
      <c r="A389" s="35"/>
      <c r="B389" s="36"/>
      <c r="C389" s="37"/>
      <c r="D389" s="187" t="s">
        <v>137</v>
      </c>
      <c r="E389" s="37"/>
      <c r="F389" s="188" t="s">
        <v>710</v>
      </c>
      <c r="G389" s="37"/>
      <c r="H389" s="37"/>
      <c r="I389" s="189"/>
      <c r="J389" s="37"/>
      <c r="K389" s="37"/>
      <c r="L389" s="40"/>
      <c r="M389" s="190"/>
      <c r="N389" s="191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137</v>
      </c>
      <c r="AU389" s="18" t="s">
        <v>82</v>
      </c>
    </row>
    <row r="390" spans="1:65" s="2" customFormat="1" ht="14.4" customHeight="1">
      <c r="A390" s="35"/>
      <c r="B390" s="36"/>
      <c r="C390" s="174" t="s">
        <v>711</v>
      </c>
      <c r="D390" s="174" t="s">
        <v>130</v>
      </c>
      <c r="E390" s="175" t="s">
        <v>712</v>
      </c>
      <c r="F390" s="176" t="s">
        <v>713</v>
      </c>
      <c r="G390" s="177" t="s">
        <v>206</v>
      </c>
      <c r="H390" s="178">
        <v>25</v>
      </c>
      <c r="I390" s="179"/>
      <c r="J390" s="180">
        <f>ROUND(I390*H390,2)</f>
        <v>0</v>
      </c>
      <c r="K390" s="176" t="s">
        <v>134</v>
      </c>
      <c r="L390" s="40"/>
      <c r="M390" s="181" t="s">
        <v>19</v>
      </c>
      <c r="N390" s="182" t="s">
        <v>43</v>
      </c>
      <c r="O390" s="65"/>
      <c r="P390" s="183">
        <f>O390*H390</f>
        <v>0</v>
      </c>
      <c r="Q390" s="183">
        <v>0</v>
      </c>
      <c r="R390" s="183">
        <f>Q390*H390</f>
        <v>0</v>
      </c>
      <c r="S390" s="183">
        <v>0.000421</v>
      </c>
      <c r="T390" s="184">
        <f>S390*H390</f>
        <v>0.010525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233</v>
      </c>
      <c r="AT390" s="185" t="s">
        <v>130</v>
      </c>
      <c r="AU390" s="185" t="s">
        <v>82</v>
      </c>
      <c r="AY390" s="18" t="s">
        <v>127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8" t="s">
        <v>80</v>
      </c>
      <c r="BK390" s="186">
        <f>ROUND(I390*H390,2)</f>
        <v>0</v>
      </c>
      <c r="BL390" s="18" t="s">
        <v>233</v>
      </c>
      <c r="BM390" s="185" t="s">
        <v>714</v>
      </c>
    </row>
    <row r="391" spans="1:47" s="2" customFormat="1" ht="10.2">
      <c r="A391" s="35"/>
      <c r="B391" s="36"/>
      <c r="C391" s="37"/>
      <c r="D391" s="187" t="s">
        <v>137</v>
      </c>
      <c r="E391" s="37"/>
      <c r="F391" s="188" t="s">
        <v>715</v>
      </c>
      <c r="G391" s="37"/>
      <c r="H391" s="37"/>
      <c r="I391" s="189"/>
      <c r="J391" s="37"/>
      <c r="K391" s="37"/>
      <c r="L391" s="40"/>
      <c r="M391" s="190"/>
      <c r="N391" s="191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137</v>
      </c>
      <c r="AU391" s="18" t="s">
        <v>82</v>
      </c>
    </row>
    <row r="392" spans="1:65" s="2" customFormat="1" ht="14.4" customHeight="1">
      <c r="A392" s="35"/>
      <c r="B392" s="36"/>
      <c r="C392" s="174" t="s">
        <v>716</v>
      </c>
      <c r="D392" s="174" t="s">
        <v>130</v>
      </c>
      <c r="E392" s="175" t="s">
        <v>717</v>
      </c>
      <c r="F392" s="176" t="s">
        <v>718</v>
      </c>
      <c r="G392" s="177" t="s">
        <v>206</v>
      </c>
      <c r="H392" s="178">
        <v>18</v>
      </c>
      <c r="I392" s="179"/>
      <c r="J392" s="180">
        <f>ROUND(I392*H392,2)</f>
        <v>0</v>
      </c>
      <c r="K392" s="176" t="s">
        <v>134</v>
      </c>
      <c r="L392" s="40"/>
      <c r="M392" s="181" t="s">
        <v>19</v>
      </c>
      <c r="N392" s="182" t="s">
        <v>43</v>
      </c>
      <c r="O392" s="65"/>
      <c r="P392" s="183">
        <f>O392*H392</f>
        <v>0</v>
      </c>
      <c r="Q392" s="183">
        <v>0</v>
      </c>
      <c r="R392" s="183">
        <f>Q392*H392</f>
        <v>0</v>
      </c>
      <c r="S392" s="183">
        <v>0.000421</v>
      </c>
      <c r="T392" s="184">
        <f>S392*H392</f>
        <v>0.007578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233</v>
      </c>
      <c r="AT392" s="185" t="s">
        <v>130</v>
      </c>
      <c r="AU392" s="185" t="s">
        <v>82</v>
      </c>
      <c r="AY392" s="18" t="s">
        <v>127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8" t="s">
        <v>80</v>
      </c>
      <c r="BK392" s="186">
        <f>ROUND(I392*H392,2)</f>
        <v>0</v>
      </c>
      <c r="BL392" s="18" t="s">
        <v>233</v>
      </c>
      <c r="BM392" s="185" t="s">
        <v>719</v>
      </c>
    </row>
    <row r="393" spans="1:47" s="2" customFormat="1" ht="10.2">
      <c r="A393" s="35"/>
      <c r="B393" s="36"/>
      <c r="C393" s="37"/>
      <c r="D393" s="187" t="s">
        <v>137</v>
      </c>
      <c r="E393" s="37"/>
      <c r="F393" s="188" t="s">
        <v>720</v>
      </c>
      <c r="G393" s="37"/>
      <c r="H393" s="37"/>
      <c r="I393" s="189"/>
      <c r="J393" s="37"/>
      <c r="K393" s="37"/>
      <c r="L393" s="40"/>
      <c r="M393" s="190"/>
      <c r="N393" s="191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137</v>
      </c>
      <c r="AU393" s="18" t="s">
        <v>82</v>
      </c>
    </row>
    <row r="394" spans="1:65" s="2" customFormat="1" ht="14.4" customHeight="1">
      <c r="A394" s="35"/>
      <c r="B394" s="36"/>
      <c r="C394" s="174" t="s">
        <v>721</v>
      </c>
      <c r="D394" s="174" t="s">
        <v>130</v>
      </c>
      <c r="E394" s="175" t="s">
        <v>722</v>
      </c>
      <c r="F394" s="176" t="s">
        <v>723</v>
      </c>
      <c r="G394" s="177" t="s">
        <v>206</v>
      </c>
      <c r="H394" s="178">
        <v>22</v>
      </c>
      <c r="I394" s="179"/>
      <c r="J394" s="180">
        <f>ROUND(I394*H394,2)</f>
        <v>0</v>
      </c>
      <c r="K394" s="176" t="s">
        <v>134</v>
      </c>
      <c r="L394" s="40"/>
      <c r="M394" s="181" t="s">
        <v>19</v>
      </c>
      <c r="N394" s="182" t="s">
        <v>43</v>
      </c>
      <c r="O394" s="65"/>
      <c r="P394" s="183">
        <f>O394*H394</f>
        <v>0</v>
      </c>
      <c r="Q394" s="183">
        <v>0</v>
      </c>
      <c r="R394" s="183">
        <f>Q394*H394</f>
        <v>0</v>
      </c>
      <c r="S394" s="183">
        <v>0.0005</v>
      </c>
      <c r="T394" s="184">
        <f>S394*H394</f>
        <v>0.011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233</v>
      </c>
      <c r="AT394" s="185" t="s">
        <v>130</v>
      </c>
      <c r="AU394" s="185" t="s">
        <v>82</v>
      </c>
      <c r="AY394" s="18" t="s">
        <v>127</v>
      </c>
      <c r="BE394" s="186">
        <f>IF(N394="základní",J394,0)</f>
        <v>0</v>
      </c>
      <c r="BF394" s="186">
        <f>IF(N394="snížená",J394,0)</f>
        <v>0</v>
      </c>
      <c r="BG394" s="186">
        <f>IF(N394="zákl. přenesená",J394,0)</f>
        <v>0</v>
      </c>
      <c r="BH394" s="186">
        <f>IF(N394="sníž. přenesená",J394,0)</f>
        <v>0</v>
      </c>
      <c r="BI394" s="186">
        <f>IF(N394="nulová",J394,0)</f>
        <v>0</v>
      </c>
      <c r="BJ394" s="18" t="s">
        <v>80</v>
      </c>
      <c r="BK394" s="186">
        <f>ROUND(I394*H394,2)</f>
        <v>0</v>
      </c>
      <c r="BL394" s="18" t="s">
        <v>233</v>
      </c>
      <c r="BM394" s="185" t="s">
        <v>724</v>
      </c>
    </row>
    <row r="395" spans="1:47" s="2" customFormat="1" ht="10.2">
      <c r="A395" s="35"/>
      <c r="B395" s="36"/>
      <c r="C395" s="37"/>
      <c r="D395" s="187" t="s">
        <v>137</v>
      </c>
      <c r="E395" s="37"/>
      <c r="F395" s="188" t="s">
        <v>725</v>
      </c>
      <c r="G395" s="37"/>
      <c r="H395" s="37"/>
      <c r="I395" s="189"/>
      <c r="J395" s="37"/>
      <c r="K395" s="37"/>
      <c r="L395" s="40"/>
      <c r="M395" s="190"/>
      <c r="N395" s="191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137</v>
      </c>
      <c r="AU395" s="18" t="s">
        <v>82</v>
      </c>
    </row>
    <row r="396" spans="1:65" s="2" customFormat="1" ht="14.4" customHeight="1">
      <c r="A396" s="35"/>
      <c r="B396" s="36"/>
      <c r="C396" s="174" t="s">
        <v>726</v>
      </c>
      <c r="D396" s="174" t="s">
        <v>130</v>
      </c>
      <c r="E396" s="175" t="s">
        <v>727</v>
      </c>
      <c r="F396" s="176" t="s">
        <v>728</v>
      </c>
      <c r="G396" s="177" t="s">
        <v>206</v>
      </c>
      <c r="H396" s="178">
        <v>35</v>
      </c>
      <c r="I396" s="179"/>
      <c r="J396" s="180">
        <f>ROUND(I396*H396,2)</f>
        <v>0</v>
      </c>
      <c r="K396" s="176" t="s">
        <v>134</v>
      </c>
      <c r="L396" s="40"/>
      <c r="M396" s="181" t="s">
        <v>19</v>
      </c>
      <c r="N396" s="182" t="s">
        <v>43</v>
      </c>
      <c r="O396" s="65"/>
      <c r="P396" s="183">
        <f>O396*H396</f>
        <v>0</v>
      </c>
      <c r="Q396" s="183">
        <v>0</v>
      </c>
      <c r="R396" s="183">
        <f>Q396*H396</f>
        <v>0</v>
      </c>
      <c r="S396" s="183">
        <v>0.0013</v>
      </c>
      <c r="T396" s="184">
        <f>S396*H396</f>
        <v>0.0455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233</v>
      </c>
      <c r="AT396" s="185" t="s">
        <v>130</v>
      </c>
      <c r="AU396" s="185" t="s">
        <v>82</v>
      </c>
      <c r="AY396" s="18" t="s">
        <v>127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18" t="s">
        <v>80</v>
      </c>
      <c r="BK396" s="186">
        <f>ROUND(I396*H396,2)</f>
        <v>0</v>
      </c>
      <c r="BL396" s="18" t="s">
        <v>233</v>
      </c>
      <c r="BM396" s="185" t="s">
        <v>729</v>
      </c>
    </row>
    <row r="397" spans="1:47" s="2" customFormat="1" ht="10.2">
      <c r="A397" s="35"/>
      <c r="B397" s="36"/>
      <c r="C397" s="37"/>
      <c r="D397" s="187" t="s">
        <v>137</v>
      </c>
      <c r="E397" s="37"/>
      <c r="F397" s="188" t="s">
        <v>730</v>
      </c>
      <c r="G397" s="37"/>
      <c r="H397" s="37"/>
      <c r="I397" s="189"/>
      <c r="J397" s="37"/>
      <c r="K397" s="37"/>
      <c r="L397" s="40"/>
      <c r="M397" s="190"/>
      <c r="N397" s="191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137</v>
      </c>
      <c r="AU397" s="18" t="s">
        <v>82</v>
      </c>
    </row>
    <row r="398" spans="1:65" s="2" customFormat="1" ht="14.4" customHeight="1">
      <c r="A398" s="35"/>
      <c r="B398" s="36"/>
      <c r="C398" s="174" t="s">
        <v>731</v>
      </c>
      <c r="D398" s="174" t="s">
        <v>130</v>
      </c>
      <c r="E398" s="175" t="s">
        <v>732</v>
      </c>
      <c r="F398" s="176" t="s">
        <v>733</v>
      </c>
      <c r="G398" s="177" t="s">
        <v>362</v>
      </c>
      <c r="H398" s="178">
        <v>12</v>
      </c>
      <c r="I398" s="179"/>
      <c r="J398" s="180">
        <f>ROUND(I398*H398,2)</f>
        <v>0</v>
      </c>
      <c r="K398" s="176" t="s">
        <v>134</v>
      </c>
      <c r="L398" s="40"/>
      <c r="M398" s="181" t="s">
        <v>19</v>
      </c>
      <c r="N398" s="182" t="s">
        <v>43</v>
      </c>
      <c r="O398" s="65"/>
      <c r="P398" s="183">
        <f>O398*H398</f>
        <v>0</v>
      </c>
      <c r="Q398" s="183">
        <v>0</v>
      </c>
      <c r="R398" s="183">
        <f>Q398*H398</f>
        <v>0</v>
      </c>
      <c r="S398" s="183">
        <v>0.0001</v>
      </c>
      <c r="T398" s="184">
        <f>S398*H398</f>
        <v>0.0012000000000000001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233</v>
      </c>
      <c r="AT398" s="185" t="s">
        <v>130</v>
      </c>
      <c r="AU398" s="185" t="s">
        <v>82</v>
      </c>
      <c r="AY398" s="18" t="s">
        <v>127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18" t="s">
        <v>80</v>
      </c>
      <c r="BK398" s="186">
        <f>ROUND(I398*H398,2)</f>
        <v>0</v>
      </c>
      <c r="BL398" s="18" t="s">
        <v>233</v>
      </c>
      <c r="BM398" s="185" t="s">
        <v>734</v>
      </c>
    </row>
    <row r="399" spans="1:47" s="2" customFormat="1" ht="10.2">
      <c r="A399" s="35"/>
      <c r="B399" s="36"/>
      <c r="C399" s="37"/>
      <c r="D399" s="187" t="s">
        <v>137</v>
      </c>
      <c r="E399" s="37"/>
      <c r="F399" s="188" t="s">
        <v>735</v>
      </c>
      <c r="G399" s="37"/>
      <c r="H399" s="37"/>
      <c r="I399" s="189"/>
      <c r="J399" s="37"/>
      <c r="K399" s="37"/>
      <c r="L399" s="40"/>
      <c r="M399" s="190"/>
      <c r="N399" s="191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137</v>
      </c>
      <c r="AU399" s="18" t="s">
        <v>82</v>
      </c>
    </row>
    <row r="400" spans="1:65" s="2" customFormat="1" ht="14.4" customHeight="1">
      <c r="A400" s="35"/>
      <c r="B400" s="36"/>
      <c r="C400" s="174" t="s">
        <v>736</v>
      </c>
      <c r="D400" s="174" t="s">
        <v>130</v>
      </c>
      <c r="E400" s="175" t="s">
        <v>737</v>
      </c>
      <c r="F400" s="176" t="s">
        <v>738</v>
      </c>
      <c r="G400" s="177" t="s">
        <v>362</v>
      </c>
      <c r="H400" s="178">
        <v>12</v>
      </c>
      <c r="I400" s="179"/>
      <c r="J400" s="180">
        <f>ROUND(I400*H400,2)</f>
        <v>0</v>
      </c>
      <c r="K400" s="176" t="s">
        <v>134</v>
      </c>
      <c r="L400" s="40"/>
      <c r="M400" s="181" t="s">
        <v>19</v>
      </c>
      <c r="N400" s="182" t="s">
        <v>43</v>
      </c>
      <c r="O400" s="65"/>
      <c r="P400" s="183">
        <f>O400*H400</f>
        <v>0</v>
      </c>
      <c r="Q400" s="183">
        <v>0</v>
      </c>
      <c r="R400" s="183">
        <f>Q400*H400</f>
        <v>0</v>
      </c>
      <c r="S400" s="183">
        <v>0.00026</v>
      </c>
      <c r="T400" s="184">
        <f>S400*H400</f>
        <v>0.0031199999999999995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233</v>
      </c>
      <c r="AT400" s="185" t="s">
        <v>130</v>
      </c>
      <c r="AU400" s="185" t="s">
        <v>82</v>
      </c>
      <c r="AY400" s="18" t="s">
        <v>127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8" t="s">
        <v>80</v>
      </c>
      <c r="BK400" s="186">
        <f>ROUND(I400*H400,2)</f>
        <v>0</v>
      </c>
      <c r="BL400" s="18" t="s">
        <v>233</v>
      </c>
      <c r="BM400" s="185" t="s">
        <v>739</v>
      </c>
    </row>
    <row r="401" spans="1:47" s="2" customFormat="1" ht="10.2">
      <c r="A401" s="35"/>
      <c r="B401" s="36"/>
      <c r="C401" s="37"/>
      <c r="D401" s="187" t="s">
        <v>137</v>
      </c>
      <c r="E401" s="37"/>
      <c r="F401" s="188" t="s">
        <v>740</v>
      </c>
      <c r="G401" s="37"/>
      <c r="H401" s="37"/>
      <c r="I401" s="189"/>
      <c r="J401" s="37"/>
      <c r="K401" s="37"/>
      <c r="L401" s="40"/>
      <c r="M401" s="190"/>
      <c r="N401" s="191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137</v>
      </c>
      <c r="AU401" s="18" t="s">
        <v>82</v>
      </c>
    </row>
    <row r="402" spans="1:65" s="2" customFormat="1" ht="14.4" customHeight="1">
      <c r="A402" s="35"/>
      <c r="B402" s="36"/>
      <c r="C402" s="174" t="s">
        <v>741</v>
      </c>
      <c r="D402" s="174" t="s">
        <v>130</v>
      </c>
      <c r="E402" s="175" t="s">
        <v>742</v>
      </c>
      <c r="F402" s="176" t="s">
        <v>743</v>
      </c>
      <c r="G402" s="177" t="s">
        <v>362</v>
      </c>
      <c r="H402" s="178">
        <v>10</v>
      </c>
      <c r="I402" s="179"/>
      <c r="J402" s="180">
        <f>ROUND(I402*H402,2)</f>
        <v>0</v>
      </c>
      <c r="K402" s="176" t="s">
        <v>134</v>
      </c>
      <c r="L402" s="40"/>
      <c r="M402" s="181" t="s">
        <v>19</v>
      </c>
      <c r="N402" s="182" t="s">
        <v>43</v>
      </c>
      <c r="O402" s="65"/>
      <c r="P402" s="183">
        <f>O402*H402</f>
        <v>0</v>
      </c>
      <c r="Q402" s="183">
        <v>0</v>
      </c>
      <c r="R402" s="183">
        <f>Q402*H402</f>
        <v>0</v>
      </c>
      <c r="S402" s="183">
        <v>0.004</v>
      </c>
      <c r="T402" s="184">
        <f>S402*H402</f>
        <v>0.04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233</v>
      </c>
      <c r="AT402" s="185" t="s">
        <v>130</v>
      </c>
      <c r="AU402" s="185" t="s">
        <v>82</v>
      </c>
      <c r="AY402" s="18" t="s">
        <v>127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8" t="s">
        <v>80</v>
      </c>
      <c r="BK402" s="186">
        <f>ROUND(I402*H402,2)</f>
        <v>0</v>
      </c>
      <c r="BL402" s="18" t="s">
        <v>233</v>
      </c>
      <c r="BM402" s="185" t="s">
        <v>744</v>
      </c>
    </row>
    <row r="403" spans="1:47" s="2" customFormat="1" ht="10.2">
      <c r="A403" s="35"/>
      <c r="B403" s="36"/>
      <c r="C403" s="37"/>
      <c r="D403" s="187" t="s">
        <v>137</v>
      </c>
      <c r="E403" s="37"/>
      <c r="F403" s="188" t="s">
        <v>745</v>
      </c>
      <c r="G403" s="37"/>
      <c r="H403" s="37"/>
      <c r="I403" s="189"/>
      <c r="J403" s="37"/>
      <c r="K403" s="37"/>
      <c r="L403" s="40"/>
      <c r="M403" s="190"/>
      <c r="N403" s="191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137</v>
      </c>
      <c r="AU403" s="18" t="s">
        <v>82</v>
      </c>
    </row>
    <row r="404" spans="2:63" s="12" customFormat="1" ht="22.8" customHeight="1">
      <c r="B404" s="158"/>
      <c r="C404" s="159"/>
      <c r="D404" s="160" t="s">
        <v>71</v>
      </c>
      <c r="E404" s="172" t="s">
        <v>746</v>
      </c>
      <c r="F404" s="172" t="s">
        <v>747</v>
      </c>
      <c r="G404" s="159"/>
      <c r="H404" s="159"/>
      <c r="I404" s="162"/>
      <c r="J404" s="173">
        <f>BK404</f>
        <v>0</v>
      </c>
      <c r="K404" s="159"/>
      <c r="L404" s="164"/>
      <c r="M404" s="165"/>
      <c r="N404" s="166"/>
      <c r="O404" s="166"/>
      <c r="P404" s="167">
        <f>SUM(P405:P455)</f>
        <v>0</v>
      </c>
      <c r="Q404" s="166"/>
      <c r="R404" s="167">
        <f>SUM(R405:R455)</f>
        <v>2.0506221</v>
      </c>
      <c r="S404" s="166"/>
      <c r="T404" s="168">
        <f>SUM(T405:T455)</f>
        <v>1.4807368</v>
      </c>
      <c r="AR404" s="169" t="s">
        <v>82</v>
      </c>
      <c r="AT404" s="170" t="s">
        <v>71</v>
      </c>
      <c r="AU404" s="170" t="s">
        <v>80</v>
      </c>
      <c r="AY404" s="169" t="s">
        <v>127</v>
      </c>
      <c r="BK404" s="171">
        <f>SUM(BK405:BK455)</f>
        <v>0</v>
      </c>
    </row>
    <row r="405" spans="1:65" s="2" customFormat="1" ht="14.4" customHeight="1">
      <c r="A405" s="35"/>
      <c r="B405" s="36"/>
      <c r="C405" s="174" t="s">
        <v>748</v>
      </c>
      <c r="D405" s="174" t="s">
        <v>130</v>
      </c>
      <c r="E405" s="175" t="s">
        <v>749</v>
      </c>
      <c r="F405" s="176" t="s">
        <v>750</v>
      </c>
      <c r="G405" s="177" t="s">
        <v>206</v>
      </c>
      <c r="H405" s="178">
        <v>241.73</v>
      </c>
      <c r="I405" s="179"/>
      <c r="J405" s="180">
        <f>ROUND(I405*H405,2)</f>
        <v>0</v>
      </c>
      <c r="K405" s="176" t="s">
        <v>134</v>
      </c>
      <c r="L405" s="40"/>
      <c r="M405" s="181" t="s">
        <v>19</v>
      </c>
      <c r="N405" s="182" t="s">
        <v>43</v>
      </c>
      <c r="O405" s="65"/>
      <c r="P405" s="183">
        <f>O405*H405</f>
        <v>0</v>
      </c>
      <c r="Q405" s="183">
        <v>0</v>
      </c>
      <c r="R405" s="183">
        <f>Q405*H405</f>
        <v>0</v>
      </c>
      <c r="S405" s="183">
        <v>0.00167</v>
      </c>
      <c r="T405" s="184">
        <f>S405*H405</f>
        <v>0.40368909999999997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233</v>
      </c>
      <c r="AT405" s="185" t="s">
        <v>130</v>
      </c>
      <c r="AU405" s="185" t="s">
        <v>82</v>
      </c>
      <c r="AY405" s="18" t="s">
        <v>127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18" t="s">
        <v>80</v>
      </c>
      <c r="BK405" s="186">
        <f>ROUND(I405*H405,2)</f>
        <v>0</v>
      </c>
      <c r="BL405" s="18" t="s">
        <v>233</v>
      </c>
      <c r="BM405" s="185" t="s">
        <v>751</v>
      </c>
    </row>
    <row r="406" spans="1:47" s="2" customFormat="1" ht="10.2">
      <c r="A406" s="35"/>
      <c r="B406" s="36"/>
      <c r="C406" s="37"/>
      <c r="D406" s="187" t="s">
        <v>137</v>
      </c>
      <c r="E406" s="37"/>
      <c r="F406" s="188" t="s">
        <v>752</v>
      </c>
      <c r="G406" s="37"/>
      <c r="H406" s="37"/>
      <c r="I406" s="189"/>
      <c r="J406" s="37"/>
      <c r="K406" s="37"/>
      <c r="L406" s="40"/>
      <c r="M406" s="190"/>
      <c r="N406" s="191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137</v>
      </c>
      <c r="AU406" s="18" t="s">
        <v>82</v>
      </c>
    </row>
    <row r="407" spans="2:51" s="13" customFormat="1" ht="10.2">
      <c r="B407" s="192"/>
      <c r="C407" s="193"/>
      <c r="D407" s="194" t="s">
        <v>139</v>
      </c>
      <c r="E407" s="195" t="s">
        <v>19</v>
      </c>
      <c r="F407" s="196" t="s">
        <v>753</v>
      </c>
      <c r="G407" s="193"/>
      <c r="H407" s="197">
        <v>14.03</v>
      </c>
      <c r="I407" s="198"/>
      <c r="J407" s="193"/>
      <c r="K407" s="193"/>
      <c r="L407" s="199"/>
      <c r="M407" s="200"/>
      <c r="N407" s="201"/>
      <c r="O407" s="201"/>
      <c r="P407" s="201"/>
      <c r="Q407" s="201"/>
      <c r="R407" s="201"/>
      <c r="S407" s="201"/>
      <c r="T407" s="202"/>
      <c r="AT407" s="203" t="s">
        <v>139</v>
      </c>
      <c r="AU407" s="203" t="s">
        <v>82</v>
      </c>
      <c r="AV407" s="13" t="s">
        <v>82</v>
      </c>
      <c r="AW407" s="13" t="s">
        <v>33</v>
      </c>
      <c r="AX407" s="13" t="s">
        <v>72</v>
      </c>
      <c r="AY407" s="203" t="s">
        <v>127</v>
      </c>
    </row>
    <row r="408" spans="2:51" s="13" customFormat="1" ht="10.2">
      <c r="B408" s="192"/>
      <c r="C408" s="193"/>
      <c r="D408" s="194" t="s">
        <v>139</v>
      </c>
      <c r="E408" s="195" t="s">
        <v>19</v>
      </c>
      <c r="F408" s="196" t="s">
        <v>754</v>
      </c>
      <c r="G408" s="193"/>
      <c r="H408" s="197">
        <v>95.85</v>
      </c>
      <c r="I408" s="198"/>
      <c r="J408" s="193"/>
      <c r="K408" s="193"/>
      <c r="L408" s="199"/>
      <c r="M408" s="200"/>
      <c r="N408" s="201"/>
      <c r="O408" s="201"/>
      <c r="P408" s="201"/>
      <c r="Q408" s="201"/>
      <c r="R408" s="201"/>
      <c r="S408" s="201"/>
      <c r="T408" s="202"/>
      <c r="AT408" s="203" t="s">
        <v>139</v>
      </c>
      <c r="AU408" s="203" t="s">
        <v>82</v>
      </c>
      <c r="AV408" s="13" t="s">
        <v>82</v>
      </c>
      <c r="AW408" s="13" t="s">
        <v>33</v>
      </c>
      <c r="AX408" s="13" t="s">
        <v>72</v>
      </c>
      <c r="AY408" s="203" t="s">
        <v>127</v>
      </c>
    </row>
    <row r="409" spans="2:51" s="13" customFormat="1" ht="10.2">
      <c r="B409" s="192"/>
      <c r="C409" s="193"/>
      <c r="D409" s="194" t="s">
        <v>139</v>
      </c>
      <c r="E409" s="195" t="s">
        <v>19</v>
      </c>
      <c r="F409" s="196" t="s">
        <v>755</v>
      </c>
      <c r="G409" s="193"/>
      <c r="H409" s="197">
        <v>131.85</v>
      </c>
      <c r="I409" s="198"/>
      <c r="J409" s="193"/>
      <c r="K409" s="193"/>
      <c r="L409" s="199"/>
      <c r="M409" s="200"/>
      <c r="N409" s="201"/>
      <c r="O409" s="201"/>
      <c r="P409" s="201"/>
      <c r="Q409" s="201"/>
      <c r="R409" s="201"/>
      <c r="S409" s="201"/>
      <c r="T409" s="202"/>
      <c r="AT409" s="203" t="s">
        <v>139</v>
      </c>
      <c r="AU409" s="203" t="s">
        <v>82</v>
      </c>
      <c r="AV409" s="13" t="s">
        <v>82</v>
      </c>
      <c r="AW409" s="13" t="s">
        <v>33</v>
      </c>
      <c r="AX409" s="13" t="s">
        <v>72</v>
      </c>
      <c r="AY409" s="203" t="s">
        <v>127</v>
      </c>
    </row>
    <row r="410" spans="2:51" s="15" customFormat="1" ht="10.2">
      <c r="B410" s="214"/>
      <c r="C410" s="215"/>
      <c r="D410" s="194" t="s">
        <v>139</v>
      </c>
      <c r="E410" s="216" t="s">
        <v>19</v>
      </c>
      <c r="F410" s="217" t="s">
        <v>149</v>
      </c>
      <c r="G410" s="215"/>
      <c r="H410" s="218">
        <v>241.73</v>
      </c>
      <c r="I410" s="219"/>
      <c r="J410" s="215"/>
      <c r="K410" s="215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139</v>
      </c>
      <c r="AU410" s="224" t="s">
        <v>82</v>
      </c>
      <c r="AV410" s="15" t="s">
        <v>135</v>
      </c>
      <c r="AW410" s="15" t="s">
        <v>33</v>
      </c>
      <c r="AX410" s="15" t="s">
        <v>80</v>
      </c>
      <c r="AY410" s="224" t="s">
        <v>127</v>
      </c>
    </row>
    <row r="411" spans="1:65" s="2" customFormat="1" ht="14.4" customHeight="1">
      <c r="A411" s="35"/>
      <c r="B411" s="36"/>
      <c r="C411" s="174" t="s">
        <v>756</v>
      </c>
      <c r="D411" s="174" t="s">
        <v>130</v>
      </c>
      <c r="E411" s="175" t="s">
        <v>757</v>
      </c>
      <c r="F411" s="176" t="s">
        <v>758</v>
      </c>
      <c r="G411" s="177" t="s">
        <v>206</v>
      </c>
      <c r="H411" s="178">
        <v>91.11</v>
      </c>
      <c r="I411" s="179"/>
      <c r="J411" s="180">
        <f>ROUND(I411*H411,2)</f>
        <v>0</v>
      </c>
      <c r="K411" s="176" t="s">
        <v>134</v>
      </c>
      <c r="L411" s="40"/>
      <c r="M411" s="181" t="s">
        <v>19</v>
      </c>
      <c r="N411" s="182" t="s">
        <v>43</v>
      </c>
      <c r="O411" s="65"/>
      <c r="P411" s="183">
        <f>O411*H411</f>
        <v>0</v>
      </c>
      <c r="Q411" s="183">
        <v>0</v>
      </c>
      <c r="R411" s="183">
        <f>Q411*H411</f>
        <v>0</v>
      </c>
      <c r="S411" s="183">
        <v>0.00223</v>
      </c>
      <c r="T411" s="184">
        <f>S411*H411</f>
        <v>0.20317530000000003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233</v>
      </c>
      <c r="AT411" s="185" t="s">
        <v>130</v>
      </c>
      <c r="AU411" s="185" t="s">
        <v>82</v>
      </c>
      <c r="AY411" s="18" t="s">
        <v>127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18" t="s">
        <v>80</v>
      </c>
      <c r="BK411" s="186">
        <f>ROUND(I411*H411,2)</f>
        <v>0</v>
      </c>
      <c r="BL411" s="18" t="s">
        <v>233</v>
      </c>
      <c r="BM411" s="185" t="s">
        <v>759</v>
      </c>
    </row>
    <row r="412" spans="1:47" s="2" customFormat="1" ht="10.2">
      <c r="A412" s="35"/>
      <c r="B412" s="36"/>
      <c r="C412" s="37"/>
      <c r="D412" s="187" t="s">
        <v>137</v>
      </c>
      <c r="E412" s="37"/>
      <c r="F412" s="188" t="s">
        <v>760</v>
      </c>
      <c r="G412" s="37"/>
      <c r="H412" s="37"/>
      <c r="I412" s="189"/>
      <c r="J412" s="37"/>
      <c r="K412" s="37"/>
      <c r="L412" s="40"/>
      <c r="M412" s="190"/>
      <c r="N412" s="191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137</v>
      </c>
      <c r="AU412" s="18" t="s">
        <v>82</v>
      </c>
    </row>
    <row r="413" spans="2:51" s="13" customFormat="1" ht="10.2">
      <c r="B413" s="192"/>
      <c r="C413" s="193"/>
      <c r="D413" s="194" t="s">
        <v>139</v>
      </c>
      <c r="E413" s="195" t="s">
        <v>19</v>
      </c>
      <c r="F413" s="196" t="s">
        <v>761</v>
      </c>
      <c r="G413" s="193"/>
      <c r="H413" s="197">
        <v>91.11</v>
      </c>
      <c r="I413" s="198"/>
      <c r="J413" s="193"/>
      <c r="K413" s="193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139</v>
      </c>
      <c r="AU413" s="203" t="s">
        <v>82</v>
      </c>
      <c r="AV413" s="13" t="s">
        <v>82</v>
      </c>
      <c r="AW413" s="13" t="s">
        <v>33</v>
      </c>
      <c r="AX413" s="13" t="s">
        <v>80</v>
      </c>
      <c r="AY413" s="203" t="s">
        <v>127</v>
      </c>
    </row>
    <row r="414" spans="1:65" s="2" customFormat="1" ht="14.4" customHeight="1">
      <c r="A414" s="35"/>
      <c r="B414" s="36"/>
      <c r="C414" s="174" t="s">
        <v>762</v>
      </c>
      <c r="D414" s="174" t="s">
        <v>130</v>
      </c>
      <c r="E414" s="175" t="s">
        <v>763</v>
      </c>
      <c r="F414" s="176" t="s">
        <v>764</v>
      </c>
      <c r="G414" s="177" t="s">
        <v>206</v>
      </c>
      <c r="H414" s="178">
        <v>42</v>
      </c>
      <c r="I414" s="179"/>
      <c r="J414" s="180">
        <f>ROUND(I414*H414,2)</f>
        <v>0</v>
      </c>
      <c r="K414" s="176" t="s">
        <v>134</v>
      </c>
      <c r="L414" s="40"/>
      <c r="M414" s="181" t="s">
        <v>19</v>
      </c>
      <c r="N414" s="182" t="s">
        <v>43</v>
      </c>
      <c r="O414" s="65"/>
      <c r="P414" s="183">
        <f>O414*H414</f>
        <v>0</v>
      </c>
      <c r="Q414" s="183">
        <v>0</v>
      </c>
      <c r="R414" s="183">
        <f>Q414*H414</f>
        <v>0</v>
      </c>
      <c r="S414" s="183">
        <v>0.00175</v>
      </c>
      <c r="T414" s="184">
        <f>S414*H414</f>
        <v>0.0735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233</v>
      </c>
      <c r="AT414" s="185" t="s">
        <v>130</v>
      </c>
      <c r="AU414" s="185" t="s">
        <v>82</v>
      </c>
      <c r="AY414" s="18" t="s">
        <v>127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18" t="s">
        <v>80</v>
      </c>
      <c r="BK414" s="186">
        <f>ROUND(I414*H414,2)</f>
        <v>0</v>
      </c>
      <c r="BL414" s="18" t="s">
        <v>233</v>
      </c>
      <c r="BM414" s="185" t="s">
        <v>765</v>
      </c>
    </row>
    <row r="415" spans="1:47" s="2" customFormat="1" ht="10.2">
      <c r="A415" s="35"/>
      <c r="B415" s="36"/>
      <c r="C415" s="37"/>
      <c r="D415" s="187" t="s">
        <v>137</v>
      </c>
      <c r="E415" s="37"/>
      <c r="F415" s="188" t="s">
        <v>766</v>
      </c>
      <c r="G415" s="37"/>
      <c r="H415" s="37"/>
      <c r="I415" s="189"/>
      <c r="J415" s="37"/>
      <c r="K415" s="37"/>
      <c r="L415" s="40"/>
      <c r="M415" s="190"/>
      <c r="N415" s="191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137</v>
      </c>
      <c r="AU415" s="18" t="s">
        <v>82</v>
      </c>
    </row>
    <row r="416" spans="1:65" s="2" customFormat="1" ht="14.4" customHeight="1">
      <c r="A416" s="35"/>
      <c r="B416" s="36"/>
      <c r="C416" s="174" t="s">
        <v>767</v>
      </c>
      <c r="D416" s="174" t="s">
        <v>130</v>
      </c>
      <c r="E416" s="175" t="s">
        <v>768</v>
      </c>
      <c r="F416" s="176" t="s">
        <v>769</v>
      </c>
      <c r="G416" s="177" t="s">
        <v>206</v>
      </c>
      <c r="H416" s="178">
        <v>124.08</v>
      </c>
      <c r="I416" s="179"/>
      <c r="J416" s="180">
        <f>ROUND(I416*H416,2)</f>
        <v>0</v>
      </c>
      <c r="K416" s="176" t="s">
        <v>134</v>
      </c>
      <c r="L416" s="40"/>
      <c r="M416" s="181" t="s">
        <v>19</v>
      </c>
      <c r="N416" s="182" t="s">
        <v>43</v>
      </c>
      <c r="O416" s="65"/>
      <c r="P416" s="183">
        <f>O416*H416</f>
        <v>0</v>
      </c>
      <c r="Q416" s="183">
        <v>0</v>
      </c>
      <c r="R416" s="183">
        <f>Q416*H416</f>
        <v>0</v>
      </c>
      <c r="S416" s="183">
        <v>0.0026</v>
      </c>
      <c r="T416" s="184">
        <f>S416*H416</f>
        <v>0.322608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233</v>
      </c>
      <c r="AT416" s="185" t="s">
        <v>130</v>
      </c>
      <c r="AU416" s="185" t="s">
        <v>82</v>
      </c>
      <c r="AY416" s="18" t="s">
        <v>127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8" t="s">
        <v>80</v>
      </c>
      <c r="BK416" s="186">
        <f>ROUND(I416*H416,2)</f>
        <v>0</v>
      </c>
      <c r="BL416" s="18" t="s">
        <v>233</v>
      </c>
      <c r="BM416" s="185" t="s">
        <v>770</v>
      </c>
    </row>
    <row r="417" spans="1:47" s="2" customFormat="1" ht="10.2">
      <c r="A417" s="35"/>
      <c r="B417" s="36"/>
      <c r="C417" s="37"/>
      <c r="D417" s="187" t="s">
        <v>137</v>
      </c>
      <c r="E417" s="37"/>
      <c r="F417" s="188" t="s">
        <v>771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137</v>
      </c>
      <c r="AU417" s="18" t="s">
        <v>82</v>
      </c>
    </row>
    <row r="418" spans="2:51" s="13" customFormat="1" ht="10.2">
      <c r="B418" s="192"/>
      <c r="C418" s="193"/>
      <c r="D418" s="194" t="s">
        <v>139</v>
      </c>
      <c r="E418" s="195" t="s">
        <v>19</v>
      </c>
      <c r="F418" s="196" t="s">
        <v>772</v>
      </c>
      <c r="G418" s="193"/>
      <c r="H418" s="197">
        <v>124.08</v>
      </c>
      <c r="I418" s="198"/>
      <c r="J418" s="193"/>
      <c r="K418" s="193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139</v>
      </c>
      <c r="AU418" s="203" t="s">
        <v>82</v>
      </c>
      <c r="AV418" s="13" t="s">
        <v>82</v>
      </c>
      <c r="AW418" s="13" t="s">
        <v>33</v>
      </c>
      <c r="AX418" s="13" t="s">
        <v>80</v>
      </c>
      <c r="AY418" s="203" t="s">
        <v>127</v>
      </c>
    </row>
    <row r="419" spans="1:65" s="2" customFormat="1" ht="14.4" customHeight="1">
      <c r="A419" s="35"/>
      <c r="B419" s="36"/>
      <c r="C419" s="174" t="s">
        <v>773</v>
      </c>
      <c r="D419" s="174" t="s">
        <v>130</v>
      </c>
      <c r="E419" s="175" t="s">
        <v>774</v>
      </c>
      <c r="F419" s="176" t="s">
        <v>775</v>
      </c>
      <c r="G419" s="177" t="s">
        <v>206</v>
      </c>
      <c r="H419" s="178">
        <v>121.26</v>
      </c>
      <c r="I419" s="179"/>
      <c r="J419" s="180">
        <f>ROUND(I419*H419,2)</f>
        <v>0</v>
      </c>
      <c r="K419" s="176" t="s">
        <v>134</v>
      </c>
      <c r="L419" s="40"/>
      <c r="M419" s="181" t="s">
        <v>19</v>
      </c>
      <c r="N419" s="182" t="s">
        <v>43</v>
      </c>
      <c r="O419" s="65"/>
      <c r="P419" s="183">
        <f>O419*H419</f>
        <v>0</v>
      </c>
      <c r="Q419" s="183">
        <v>0</v>
      </c>
      <c r="R419" s="183">
        <f>Q419*H419</f>
        <v>0</v>
      </c>
      <c r="S419" s="183">
        <v>0.00394</v>
      </c>
      <c r="T419" s="184">
        <f>S419*H419</f>
        <v>0.47776440000000003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233</v>
      </c>
      <c r="AT419" s="185" t="s">
        <v>130</v>
      </c>
      <c r="AU419" s="185" t="s">
        <v>82</v>
      </c>
      <c r="AY419" s="18" t="s">
        <v>127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8" t="s">
        <v>80</v>
      </c>
      <c r="BK419" s="186">
        <f>ROUND(I419*H419,2)</f>
        <v>0</v>
      </c>
      <c r="BL419" s="18" t="s">
        <v>233</v>
      </c>
      <c r="BM419" s="185" t="s">
        <v>776</v>
      </c>
    </row>
    <row r="420" spans="1:47" s="2" customFormat="1" ht="10.2">
      <c r="A420" s="35"/>
      <c r="B420" s="36"/>
      <c r="C420" s="37"/>
      <c r="D420" s="187" t="s">
        <v>137</v>
      </c>
      <c r="E420" s="37"/>
      <c r="F420" s="188" t="s">
        <v>777</v>
      </c>
      <c r="G420" s="37"/>
      <c r="H420" s="37"/>
      <c r="I420" s="189"/>
      <c r="J420" s="37"/>
      <c r="K420" s="37"/>
      <c r="L420" s="40"/>
      <c r="M420" s="190"/>
      <c r="N420" s="191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137</v>
      </c>
      <c r="AU420" s="18" t="s">
        <v>82</v>
      </c>
    </row>
    <row r="421" spans="2:51" s="13" customFormat="1" ht="10.2">
      <c r="B421" s="192"/>
      <c r="C421" s="193"/>
      <c r="D421" s="194" t="s">
        <v>139</v>
      </c>
      <c r="E421" s="195" t="s">
        <v>19</v>
      </c>
      <c r="F421" s="196" t="s">
        <v>778</v>
      </c>
      <c r="G421" s="193"/>
      <c r="H421" s="197">
        <v>121.26</v>
      </c>
      <c r="I421" s="198"/>
      <c r="J421" s="193"/>
      <c r="K421" s="193"/>
      <c r="L421" s="199"/>
      <c r="M421" s="200"/>
      <c r="N421" s="201"/>
      <c r="O421" s="201"/>
      <c r="P421" s="201"/>
      <c r="Q421" s="201"/>
      <c r="R421" s="201"/>
      <c r="S421" s="201"/>
      <c r="T421" s="202"/>
      <c r="AT421" s="203" t="s">
        <v>139</v>
      </c>
      <c r="AU421" s="203" t="s">
        <v>82</v>
      </c>
      <c r="AV421" s="13" t="s">
        <v>82</v>
      </c>
      <c r="AW421" s="13" t="s">
        <v>33</v>
      </c>
      <c r="AX421" s="13" t="s">
        <v>80</v>
      </c>
      <c r="AY421" s="203" t="s">
        <v>127</v>
      </c>
    </row>
    <row r="422" spans="1:65" s="2" customFormat="1" ht="22.2" customHeight="1">
      <c r="A422" s="35"/>
      <c r="B422" s="36"/>
      <c r="C422" s="174" t="s">
        <v>779</v>
      </c>
      <c r="D422" s="174" t="s">
        <v>130</v>
      </c>
      <c r="E422" s="175" t="s">
        <v>780</v>
      </c>
      <c r="F422" s="176" t="s">
        <v>781</v>
      </c>
      <c r="G422" s="177" t="s">
        <v>206</v>
      </c>
      <c r="H422" s="178">
        <v>131.85</v>
      </c>
      <c r="I422" s="179"/>
      <c r="J422" s="180">
        <f>ROUND(I422*H422,2)</f>
        <v>0</v>
      </c>
      <c r="K422" s="176" t="s">
        <v>134</v>
      </c>
      <c r="L422" s="40"/>
      <c r="M422" s="181" t="s">
        <v>19</v>
      </c>
      <c r="N422" s="182" t="s">
        <v>43</v>
      </c>
      <c r="O422" s="65"/>
      <c r="P422" s="183">
        <f>O422*H422</f>
        <v>0</v>
      </c>
      <c r="Q422" s="183">
        <v>0.00358</v>
      </c>
      <c r="R422" s="183">
        <f>Q422*H422</f>
        <v>0.47202299999999997</v>
      </c>
      <c r="S422" s="183">
        <v>0</v>
      </c>
      <c r="T422" s="18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233</v>
      </c>
      <c r="AT422" s="185" t="s">
        <v>130</v>
      </c>
      <c r="AU422" s="185" t="s">
        <v>82</v>
      </c>
      <c r="AY422" s="18" t="s">
        <v>127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8" t="s">
        <v>80</v>
      </c>
      <c r="BK422" s="186">
        <f>ROUND(I422*H422,2)</f>
        <v>0</v>
      </c>
      <c r="BL422" s="18" t="s">
        <v>233</v>
      </c>
      <c r="BM422" s="185" t="s">
        <v>782</v>
      </c>
    </row>
    <row r="423" spans="1:47" s="2" customFormat="1" ht="10.2">
      <c r="A423" s="35"/>
      <c r="B423" s="36"/>
      <c r="C423" s="37"/>
      <c r="D423" s="187" t="s">
        <v>137</v>
      </c>
      <c r="E423" s="37"/>
      <c r="F423" s="188" t="s">
        <v>783</v>
      </c>
      <c r="G423" s="37"/>
      <c r="H423" s="37"/>
      <c r="I423" s="189"/>
      <c r="J423" s="37"/>
      <c r="K423" s="37"/>
      <c r="L423" s="40"/>
      <c r="M423" s="190"/>
      <c r="N423" s="191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137</v>
      </c>
      <c r="AU423" s="18" t="s">
        <v>82</v>
      </c>
    </row>
    <row r="424" spans="2:51" s="13" customFormat="1" ht="10.2">
      <c r="B424" s="192"/>
      <c r="C424" s="193"/>
      <c r="D424" s="194" t="s">
        <v>139</v>
      </c>
      <c r="E424" s="195" t="s">
        <v>19</v>
      </c>
      <c r="F424" s="196" t="s">
        <v>755</v>
      </c>
      <c r="G424" s="193"/>
      <c r="H424" s="197">
        <v>131.85</v>
      </c>
      <c r="I424" s="198"/>
      <c r="J424" s="193"/>
      <c r="K424" s="193"/>
      <c r="L424" s="199"/>
      <c r="M424" s="200"/>
      <c r="N424" s="201"/>
      <c r="O424" s="201"/>
      <c r="P424" s="201"/>
      <c r="Q424" s="201"/>
      <c r="R424" s="201"/>
      <c r="S424" s="201"/>
      <c r="T424" s="202"/>
      <c r="AT424" s="203" t="s">
        <v>139</v>
      </c>
      <c r="AU424" s="203" t="s">
        <v>82</v>
      </c>
      <c r="AV424" s="13" t="s">
        <v>82</v>
      </c>
      <c r="AW424" s="13" t="s">
        <v>33</v>
      </c>
      <c r="AX424" s="13" t="s">
        <v>80</v>
      </c>
      <c r="AY424" s="203" t="s">
        <v>127</v>
      </c>
    </row>
    <row r="425" spans="1:65" s="2" customFormat="1" ht="22.2" customHeight="1">
      <c r="A425" s="35"/>
      <c r="B425" s="36"/>
      <c r="C425" s="174" t="s">
        <v>784</v>
      </c>
      <c r="D425" s="174" t="s">
        <v>130</v>
      </c>
      <c r="E425" s="175" t="s">
        <v>785</v>
      </c>
      <c r="F425" s="176" t="s">
        <v>786</v>
      </c>
      <c r="G425" s="177" t="s">
        <v>206</v>
      </c>
      <c r="H425" s="178">
        <v>14.03</v>
      </c>
      <c r="I425" s="179"/>
      <c r="J425" s="180">
        <f>ROUND(I425*H425,2)</f>
        <v>0</v>
      </c>
      <c r="K425" s="176" t="s">
        <v>134</v>
      </c>
      <c r="L425" s="40"/>
      <c r="M425" s="181" t="s">
        <v>19</v>
      </c>
      <c r="N425" s="182" t="s">
        <v>43</v>
      </c>
      <c r="O425" s="65"/>
      <c r="P425" s="183">
        <f>O425*H425</f>
        <v>0</v>
      </c>
      <c r="Q425" s="183">
        <v>0.00429</v>
      </c>
      <c r="R425" s="183">
        <f>Q425*H425</f>
        <v>0.060188700000000005</v>
      </c>
      <c r="S425" s="183">
        <v>0</v>
      </c>
      <c r="T425" s="184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233</v>
      </c>
      <c r="AT425" s="185" t="s">
        <v>130</v>
      </c>
      <c r="AU425" s="185" t="s">
        <v>82</v>
      </c>
      <c r="AY425" s="18" t="s">
        <v>127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18" t="s">
        <v>80</v>
      </c>
      <c r="BK425" s="186">
        <f>ROUND(I425*H425,2)</f>
        <v>0</v>
      </c>
      <c r="BL425" s="18" t="s">
        <v>233</v>
      </c>
      <c r="BM425" s="185" t="s">
        <v>787</v>
      </c>
    </row>
    <row r="426" spans="1:47" s="2" customFormat="1" ht="10.2">
      <c r="A426" s="35"/>
      <c r="B426" s="36"/>
      <c r="C426" s="37"/>
      <c r="D426" s="187" t="s">
        <v>137</v>
      </c>
      <c r="E426" s="37"/>
      <c r="F426" s="188" t="s">
        <v>788</v>
      </c>
      <c r="G426" s="37"/>
      <c r="H426" s="37"/>
      <c r="I426" s="189"/>
      <c r="J426" s="37"/>
      <c r="K426" s="37"/>
      <c r="L426" s="40"/>
      <c r="M426" s="190"/>
      <c r="N426" s="191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137</v>
      </c>
      <c r="AU426" s="18" t="s">
        <v>82</v>
      </c>
    </row>
    <row r="427" spans="2:51" s="13" customFormat="1" ht="10.2">
      <c r="B427" s="192"/>
      <c r="C427" s="193"/>
      <c r="D427" s="194" t="s">
        <v>139</v>
      </c>
      <c r="E427" s="195" t="s">
        <v>19</v>
      </c>
      <c r="F427" s="196" t="s">
        <v>753</v>
      </c>
      <c r="G427" s="193"/>
      <c r="H427" s="197">
        <v>14.03</v>
      </c>
      <c r="I427" s="198"/>
      <c r="J427" s="193"/>
      <c r="K427" s="193"/>
      <c r="L427" s="199"/>
      <c r="M427" s="200"/>
      <c r="N427" s="201"/>
      <c r="O427" s="201"/>
      <c r="P427" s="201"/>
      <c r="Q427" s="201"/>
      <c r="R427" s="201"/>
      <c r="S427" s="201"/>
      <c r="T427" s="202"/>
      <c r="AT427" s="203" t="s">
        <v>139</v>
      </c>
      <c r="AU427" s="203" t="s">
        <v>82</v>
      </c>
      <c r="AV427" s="13" t="s">
        <v>82</v>
      </c>
      <c r="AW427" s="13" t="s">
        <v>33</v>
      </c>
      <c r="AX427" s="13" t="s">
        <v>80</v>
      </c>
      <c r="AY427" s="203" t="s">
        <v>127</v>
      </c>
    </row>
    <row r="428" spans="1:65" s="2" customFormat="1" ht="22.2" customHeight="1">
      <c r="A428" s="35"/>
      <c r="B428" s="36"/>
      <c r="C428" s="174" t="s">
        <v>789</v>
      </c>
      <c r="D428" s="174" t="s">
        <v>130</v>
      </c>
      <c r="E428" s="175" t="s">
        <v>790</v>
      </c>
      <c r="F428" s="176" t="s">
        <v>791</v>
      </c>
      <c r="G428" s="177" t="s">
        <v>206</v>
      </c>
      <c r="H428" s="178">
        <v>95.85</v>
      </c>
      <c r="I428" s="179"/>
      <c r="J428" s="180">
        <f>ROUND(I428*H428,2)</f>
        <v>0</v>
      </c>
      <c r="K428" s="176" t="s">
        <v>134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0.00535</v>
      </c>
      <c r="R428" s="183">
        <f>Q428*H428</f>
        <v>0.5127974999999999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233</v>
      </c>
      <c r="AT428" s="185" t="s">
        <v>130</v>
      </c>
      <c r="AU428" s="185" t="s">
        <v>82</v>
      </c>
      <c r="AY428" s="18" t="s">
        <v>127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233</v>
      </c>
      <c r="BM428" s="185" t="s">
        <v>792</v>
      </c>
    </row>
    <row r="429" spans="1:47" s="2" customFormat="1" ht="10.2">
      <c r="A429" s="35"/>
      <c r="B429" s="36"/>
      <c r="C429" s="37"/>
      <c r="D429" s="187" t="s">
        <v>137</v>
      </c>
      <c r="E429" s="37"/>
      <c r="F429" s="188" t="s">
        <v>793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137</v>
      </c>
      <c r="AU429" s="18" t="s">
        <v>82</v>
      </c>
    </row>
    <row r="430" spans="2:51" s="13" customFormat="1" ht="10.2">
      <c r="B430" s="192"/>
      <c r="C430" s="193"/>
      <c r="D430" s="194" t="s">
        <v>139</v>
      </c>
      <c r="E430" s="195" t="s">
        <v>19</v>
      </c>
      <c r="F430" s="196" t="s">
        <v>754</v>
      </c>
      <c r="G430" s="193"/>
      <c r="H430" s="197">
        <v>95.85</v>
      </c>
      <c r="I430" s="198"/>
      <c r="J430" s="193"/>
      <c r="K430" s="193"/>
      <c r="L430" s="199"/>
      <c r="M430" s="200"/>
      <c r="N430" s="201"/>
      <c r="O430" s="201"/>
      <c r="P430" s="201"/>
      <c r="Q430" s="201"/>
      <c r="R430" s="201"/>
      <c r="S430" s="201"/>
      <c r="T430" s="202"/>
      <c r="AT430" s="203" t="s">
        <v>139</v>
      </c>
      <c r="AU430" s="203" t="s">
        <v>82</v>
      </c>
      <c r="AV430" s="13" t="s">
        <v>82</v>
      </c>
      <c r="AW430" s="13" t="s">
        <v>33</v>
      </c>
      <c r="AX430" s="13" t="s">
        <v>80</v>
      </c>
      <c r="AY430" s="203" t="s">
        <v>127</v>
      </c>
    </row>
    <row r="431" spans="1:65" s="2" customFormat="1" ht="22.2" customHeight="1">
      <c r="A431" s="35"/>
      <c r="B431" s="36"/>
      <c r="C431" s="174" t="s">
        <v>794</v>
      </c>
      <c r="D431" s="174" t="s">
        <v>130</v>
      </c>
      <c r="E431" s="175" t="s">
        <v>795</v>
      </c>
      <c r="F431" s="176" t="s">
        <v>796</v>
      </c>
      <c r="G431" s="177" t="s">
        <v>206</v>
      </c>
      <c r="H431" s="178">
        <v>27.95</v>
      </c>
      <c r="I431" s="179"/>
      <c r="J431" s="180">
        <f>ROUND(I431*H431,2)</f>
        <v>0</v>
      </c>
      <c r="K431" s="176" t="s">
        <v>134</v>
      </c>
      <c r="L431" s="40"/>
      <c r="M431" s="181" t="s">
        <v>19</v>
      </c>
      <c r="N431" s="182" t="s">
        <v>43</v>
      </c>
      <c r="O431" s="65"/>
      <c r="P431" s="183">
        <f>O431*H431</f>
        <v>0</v>
      </c>
      <c r="Q431" s="183">
        <v>0.00351</v>
      </c>
      <c r="R431" s="183">
        <f>Q431*H431</f>
        <v>0.0981045</v>
      </c>
      <c r="S431" s="183">
        <v>0</v>
      </c>
      <c r="T431" s="18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233</v>
      </c>
      <c r="AT431" s="185" t="s">
        <v>130</v>
      </c>
      <c r="AU431" s="185" t="s">
        <v>82</v>
      </c>
      <c r="AY431" s="18" t="s">
        <v>127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8" t="s">
        <v>80</v>
      </c>
      <c r="BK431" s="186">
        <f>ROUND(I431*H431,2)</f>
        <v>0</v>
      </c>
      <c r="BL431" s="18" t="s">
        <v>233</v>
      </c>
      <c r="BM431" s="185" t="s">
        <v>797</v>
      </c>
    </row>
    <row r="432" spans="1:47" s="2" customFormat="1" ht="10.2">
      <c r="A432" s="35"/>
      <c r="B432" s="36"/>
      <c r="C432" s="37"/>
      <c r="D432" s="187" t="s">
        <v>137</v>
      </c>
      <c r="E432" s="37"/>
      <c r="F432" s="188" t="s">
        <v>798</v>
      </c>
      <c r="G432" s="37"/>
      <c r="H432" s="37"/>
      <c r="I432" s="189"/>
      <c r="J432" s="37"/>
      <c r="K432" s="37"/>
      <c r="L432" s="40"/>
      <c r="M432" s="190"/>
      <c r="N432" s="191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137</v>
      </c>
      <c r="AU432" s="18" t="s">
        <v>82</v>
      </c>
    </row>
    <row r="433" spans="2:51" s="13" customFormat="1" ht="10.2">
      <c r="B433" s="192"/>
      <c r="C433" s="193"/>
      <c r="D433" s="194" t="s">
        <v>139</v>
      </c>
      <c r="E433" s="195" t="s">
        <v>19</v>
      </c>
      <c r="F433" s="196" t="s">
        <v>799</v>
      </c>
      <c r="G433" s="193"/>
      <c r="H433" s="197">
        <v>27.95</v>
      </c>
      <c r="I433" s="198"/>
      <c r="J433" s="193"/>
      <c r="K433" s="193"/>
      <c r="L433" s="199"/>
      <c r="M433" s="200"/>
      <c r="N433" s="201"/>
      <c r="O433" s="201"/>
      <c r="P433" s="201"/>
      <c r="Q433" s="201"/>
      <c r="R433" s="201"/>
      <c r="S433" s="201"/>
      <c r="T433" s="202"/>
      <c r="AT433" s="203" t="s">
        <v>139</v>
      </c>
      <c r="AU433" s="203" t="s">
        <v>82</v>
      </c>
      <c r="AV433" s="13" t="s">
        <v>82</v>
      </c>
      <c r="AW433" s="13" t="s">
        <v>33</v>
      </c>
      <c r="AX433" s="13" t="s">
        <v>80</v>
      </c>
      <c r="AY433" s="203" t="s">
        <v>127</v>
      </c>
    </row>
    <row r="434" spans="1:65" s="2" customFormat="1" ht="22.2" customHeight="1">
      <c r="A434" s="35"/>
      <c r="B434" s="36"/>
      <c r="C434" s="174" t="s">
        <v>800</v>
      </c>
      <c r="D434" s="174" t="s">
        <v>130</v>
      </c>
      <c r="E434" s="175" t="s">
        <v>801</v>
      </c>
      <c r="F434" s="176" t="s">
        <v>802</v>
      </c>
      <c r="G434" s="177" t="s">
        <v>206</v>
      </c>
      <c r="H434" s="178">
        <v>23.84</v>
      </c>
      <c r="I434" s="179"/>
      <c r="J434" s="180">
        <f>ROUND(I434*H434,2)</f>
        <v>0</v>
      </c>
      <c r="K434" s="176" t="s">
        <v>134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0.00432</v>
      </c>
      <c r="R434" s="183">
        <f>Q434*H434</f>
        <v>0.1029888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233</v>
      </c>
      <c r="AT434" s="185" t="s">
        <v>130</v>
      </c>
      <c r="AU434" s="185" t="s">
        <v>82</v>
      </c>
      <c r="AY434" s="18" t="s">
        <v>127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233</v>
      </c>
      <c r="BM434" s="185" t="s">
        <v>803</v>
      </c>
    </row>
    <row r="435" spans="1:47" s="2" customFormat="1" ht="10.2">
      <c r="A435" s="35"/>
      <c r="B435" s="36"/>
      <c r="C435" s="37"/>
      <c r="D435" s="187" t="s">
        <v>137</v>
      </c>
      <c r="E435" s="37"/>
      <c r="F435" s="188" t="s">
        <v>804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137</v>
      </c>
      <c r="AU435" s="18" t="s">
        <v>82</v>
      </c>
    </row>
    <row r="436" spans="2:51" s="13" customFormat="1" ht="10.2">
      <c r="B436" s="192"/>
      <c r="C436" s="193"/>
      <c r="D436" s="194" t="s">
        <v>139</v>
      </c>
      <c r="E436" s="195" t="s">
        <v>19</v>
      </c>
      <c r="F436" s="196" t="s">
        <v>805</v>
      </c>
      <c r="G436" s="193"/>
      <c r="H436" s="197">
        <v>23.84</v>
      </c>
      <c r="I436" s="198"/>
      <c r="J436" s="193"/>
      <c r="K436" s="193"/>
      <c r="L436" s="199"/>
      <c r="M436" s="200"/>
      <c r="N436" s="201"/>
      <c r="O436" s="201"/>
      <c r="P436" s="201"/>
      <c r="Q436" s="201"/>
      <c r="R436" s="201"/>
      <c r="S436" s="201"/>
      <c r="T436" s="202"/>
      <c r="AT436" s="203" t="s">
        <v>139</v>
      </c>
      <c r="AU436" s="203" t="s">
        <v>82</v>
      </c>
      <c r="AV436" s="13" t="s">
        <v>82</v>
      </c>
      <c r="AW436" s="13" t="s">
        <v>33</v>
      </c>
      <c r="AX436" s="13" t="s">
        <v>80</v>
      </c>
      <c r="AY436" s="203" t="s">
        <v>127</v>
      </c>
    </row>
    <row r="437" spans="1:65" s="2" customFormat="1" ht="22.2" customHeight="1">
      <c r="A437" s="35"/>
      <c r="B437" s="36"/>
      <c r="C437" s="174" t="s">
        <v>806</v>
      </c>
      <c r="D437" s="174" t="s">
        <v>130</v>
      </c>
      <c r="E437" s="175" t="s">
        <v>807</v>
      </c>
      <c r="F437" s="176" t="s">
        <v>808</v>
      </c>
      <c r="G437" s="177" t="s">
        <v>206</v>
      </c>
      <c r="H437" s="178">
        <v>39.32</v>
      </c>
      <c r="I437" s="179"/>
      <c r="J437" s="180">
        <f>ROUND(I437*H437,2)</f>
        <v>0</v>
      </c>
      <c r="K437" s="176" t="s">
        <v>134</v>
      </c>
      <c r="L437" s="40"/>
      <c r="M437" s="181" t="s">
        <v>19</v>
      </c>
      <c r="N437" s="182" t="s">
        <v>43</v>
      </c>
      <c r="O437" s="65"/>
      <c r="P437" s="183">
        <f>O437*H437</f>
        <v>0</v>
      </c>
      <c r="Q437" s="183">
        <v>0.00538</v>
      </c>
      <c r="R437" s="183">
        <f>Q437*H437</f>
        <v>0.21154160000000002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233</v>
      </c>
      <c r="AT437" s="185" t="s">
        <v>130</v>
      </c>
      <c r="AU437" s="185" t="s">
        <v>82</v>
      </c>
      <c r="AY437" s="18" t="s">
        <v>127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233</v>
      </c>
      <c r="BM437" s="185" t="s">
        <v>809</v>
      </c>
    </row>
    <row r="438" spans="1:47" s="2" customFormat="1" ht="10.2">
      <c r="A438" s="35"/>
      <c r="B438" s="36"/>
      <c r="C438" s="37"/>
      <c r="D438" s="187" t="s">
        <v>137</v>
      </c>
      <c r="E438" s="37"/>
      <c r="F438" s="188" t="s">
        <v>810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137</v>
      </c>
      <c r="AU438" s="18" t="s">
        <v>82</v>
      </c>
    </row>
    <row r="439" spans="2:51" s="13" customFormat="1" ht="10.2">
      <c r="B439" s="192"/>
      <c r="C439" s="193"/>
      <c r="D439" s="194" t="s">
        <v>139</v>
      </c>
      <c r="E439" s="195" t="s">
        <v>19</v>
      </c>
      <c r="F439" s="196" t="s">
        <v>811</v>
      </c>
      <c r="G439" s="193"/>
      <c r="H439" s="197">
        <v>39.32</v>
      </c>
      <c r="I439" s="198"/>
      <c r="J439" s="193"/>
      <c r="K439" s="193"/>
      <c r="L439" s="199"/>
      <c r="M439" s="200"/>
      <c r="N439" s="201"/>
      <c r="O439" s="201"/>
      <c r="P439" s="201"/>
      <c r="Q439" s="201"/>
      <c r="R439" s="201"/>
      <c r="S439" s="201"/>
      <c r="T439" s="202"/>
      <c r="AT439" s="203" t="s">
        <v>139</v>
      </c>
      <c r="AU439" s="203" t="s">
        <v>82</v>
      </c>
      <c r="AV439" s="13" t="s">
        <v>82</v>
      </c>
      <c r="AW439" s="13" t="s">
        <v>33</v>
      </c>
      <c r="AX439" s="13" t="s">
        <v>80</v>
      </c>
      <c r="AY439" s="203" t="s">
        <v>127</v>
      </c>
    </row>
    <row r="440" spans="1:65" s="2" customFormat="1" ht="30" customHeight="1">
      <c r="A440" s="35"/>
      <c r="B440" s="36"/>
      <c r="C440" s="174" t="s">
        <v>812</v>
      </c>
      <c r="D440" s="174" t="s">
        <v>130</v>
      </c>
      <c r="E440" s="175" t="s">
        <v>813</v>
      </c>
      <c r="F440" s="176" t="s">
        <v>814</v>
      </c>
      <c r="G440" s="177" t="s">
        <v>362</v>
      </c>
      <c r="H440" s="178">
        <v>24</v>
      </c>
      <c r="I440" s="179"/>
      <c r="J440" s="180">
        <f>ROUND(I440*H440,2)</f>
        <v>0</v>
      </c>
      <c r="K440" s="176" t="s">
        <v>134</v>
      </c>
      <c r="L440" s="40"/>
      <c r="M440" s="181" t="s">
        <v>19</v>
      </c>
      <c r="N440" s="182" t="s">
        <v>43</v>
      </c>
      <c r="O440" s="65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233</v>
      </c>
      <c r="AT440" s="185" t="s">
        <v>130</v>
      </c>
      <c r="AU440" s="185" t="s">
        <v>82</v>
      </c>
      <c r="AY440" s="18" t="s">
        <v>127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8" t="s">
        <v>80</v>
      </c>
      <c r="BK440" s="186">
        <f>ROUND(I440*H440,2)</f>
        <v>0</v>
      </c>
      <c r="BL440" s="18" t="s">
        <v>233</v>
      </c>
      <c r="BM440" s="185" t="s">
        <v>815</v>
      </c>
    </row>
    <row r="441" spans="1:47" s="2" customFormat="1" ht="10.2">
      <c r="A441" s="35"/>
      <c r="B441" s="36"/>
      <c r="C441" s="37"/>
      <c r="D441" s="187" t="s">
        <v>137</v>
      </c>
      <c r="E441" s="37"/>
      <c r="F441" s="188" t="s">
        <v>816</v>
      </c>
      <c r="G441" s="37"/>
      <c r="H441" s="37"/>
      <c r="I441" s="189"/>
      <c r="J441" s="37"/>
      <c r="K441" s="37"/>
      <c r="L441" s="40"/>
      <c r="M441" s="190"/>
      <c r="N441" s="191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137</v>
      </c>
      <c r="AU441" s="18" t="s">
        <v>82</v>
      </c>
    </row>
    <row r="442" spans="1:65" s="2" customFormat="1" ht="30" customHeight="1">
      <c r="A442" s="35"/>
      <c r="B442" s="36"/>
      <c r="C442" s="174" t="s">
        <v>817</v>
      </c>
      <c r="D442" s="174" t="s">
        <v>130</v>
      </c>
      <c r="E442" s="175" t="s">
        <v>818</v>
      </c>
      <c r="F442" s="176" t="s">
        <v>819</v>
      </c>
      <c r="G442" s="177" t="s">
        <v>362</v>
      </c>
      <c r="H442" s="178">
        <v>32</v>
      </c>
      <c r="I442" s="179"/>
      <c r="J442" s="180">
        <f>ROUND(I442*H442,2)</f>
        <v>0</v>
      </c>
      <c r="K442" s="176" t="s">
        <v>134</v>
      </c>
      <c r="L442" s="40"/>
      <c r="M442" s="181" t="s">
        <v>19</v>
      </c>
      <c r="N442" s="182" t="s">
        <v>43</v>
      </c>
      <c r="O442" s="65"/>
      <c r="P442" s="183">
        <f>O442*H442</f>
        <v>0</v>
      </c>
      <c r="Q442" s="183">
        <v>0</v>
      </c>
      <c r="R442" s="183">
        <f>Q442*H442</f>
        <v>0</v>
      </c>
      <c r="S442" s="183">
        <v>0</v>
      </c>
      <c r="T442" s="184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233</v>
      </c>
      <c r="AT442" s="185" t="s">
        <v>130</v>
      </c>
      <c r="AU442" s="185" t="s">
        <v>82</v>
      </c>
      <c r="AY442" s="18" t="s">
        <v>127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18" t="s">
        <v>80</v>
      </c>
      <c r="BK442" s="186">
        <f>ROUND(I442*H442,2)</f>
        <v>0</v>
      </c>
      <c r="BL442" s="18" t="s">
        <v>233</v>
      </c>
      <c r="BM442" s="185" t="s">
        <v>820</v>
      </c>
    </row>
    <row r="443" spans="1:47" s="2" customFormat="1" ht="10.2">
      <c r="A443" s="35"/>
      <c r="B443" s="36"/>
      <c r="C443" s="37"/>
      <c r="D443" s="187" t="s">
        <v>137</v>
      </c>
      <c r="E443" s="37"/>
      <c r="F443" s="188" t="s">
        <v>821</v>
      </c>
      <c r="G443" s="37"/>
      <c r="H443" s="37"/>
      <c r="I443" s="189"/>
      <c r="J443" s="37"/>
      <c r="K443" s="37"/>
      <c r="L443" s="40"/>
      <c r="M443" s="190"/>
      <c r="N443" s="191"/>
      <c r="O443" s="65"/>
      <c r="P443" s="65"/>
      <c r="Q443" s="65"/>
      <c r="R443" s="65"/>
      <c r="S443" s="65"/>
      <c r="T443" s="66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137</v>
      </c>
      <c r="AU443" s="18" t="s">
        <v>82</v>
      </c>
    </row>
    <row r="444" spans="1:65" s="2" customFormat="1" ht="22.2" customHeight="1">
      <c r="A444" s="35"/>
      <c r="B444" s="36"/>
      <c r="C444" s="174" t="s">
        <v>822</v>
      </c>
      <c r="D444" s="174" t="s">
        <v>130</v>
      </c>
      <c r="E444" s="175" t="s">
        <v>823</v>
      </c>
      <c r="F444" s="176" t="s">
        <v>824</v>
      </c>
      <c r="G444" s="177" t="s">
        <v>206</v>
      </c>
      <c r="H444" s="178">
        <v>42</v>
      </c>
      <c r="I444" s="179"/>
      <c r="J444" s="180">
        <f>ROUND(I444*H444,2)</f>
        <v>0</v>
      </c>
      <c r="K444" s="176" t="s">
        <v>134</v>
      </c>
      <c r="L444" s="40"/>
      <c r="M444" s="181" t="s">
        <v>19</v>
      </c>
      <c r="N444" s="182" t="s">
        <v>43</v>
      </c>
      <c r="O444" s="65"/>
      <c r="P444" s="183">
        <f>O444*H444</f>
        <v>0</v>
      </c>
      <c r="Q444" s="183">
        <v>0.00289</v>
      </c>
      <c r="R444" s="183">
        <f>Q444*H444</f>
        <v>0.12138000000000002</v>
      </c>
      <c r="S444" s="183">
        <v>0</v>
      </c>
      <c r="T444" s="184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5" t="s">
        <v>233</v>
      </c>
      <c r="AT444" s="185" t="s">
        <v>130</v>
      </c>
      <c r="AU444" s="185" t="s">
        <v>82</v>
      </c>
      <c r="AY444" s="18" t="s">
        <v>127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18" t="s">
        <v>80</v>
      </c>
      <c r="BK444" s="186">
        <f>ROUND(I444*H444,2)</f>
        <v>0</v>
      </c>
      <c r="BL444" s="18" t="s">
        <v>233</v>
      </c>
      <c r="BM444" s="185" t="s">
        <v>825</v>
      </c>
    </row>
    <row r="445" spans="1:47" s="2" customFormat="1" ht="10.2">
      <c r="A445" s="35"/>
      <c r="B445" s="36"/>
      <c r="C445" s="37"/>
      <c r="D445" s="187" t="s">
        <v>137</v>
      </c>
      <c r="E445" s="37"/>
      <c r="F445" s="188" t="s">
        <v>826</v>
      </c>
      <c r="G445" s="37"/>
      <c r="H445" s="37"/>
      <c r="I445" s="189"/>
      <c r="J445" s="37"/>
      <c r="K445" s="37"/>
      <c r="L445" s="40"/>
      <c r="M445" s="190"/>
      <c r="N445" s="191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137</v>
      </c>
      <c r="AU445" s="18" t="s">
        <v>82</v>
      </c>
    </row>
    <row r="446" spans="1:65" s="2" customFormat="1" ht="19.8" customHeight="1">
      <c r="A446" s="35"/>
      <c r="B446" s="36"/>
      <c r="C446" s="174" t="s">
        <v>827</v>
      </c>
      <c r="D446" s="174" t="s">
        <v>130</v>
      </c>
      <c r="E446" s="175" t="s">
        <v>828</v>
      </c>
      <c r="F446" s="176" t="s">
        <v>829</v>
      </c>
      <c r="G446" s="177" t="s">
        <v>206</v>
      </c>
      <c r="H446" s="178">
        <v>124.8</v>
      </c>
      <c r="I446" s="179"/>
      <c r="J446" s="180">
        <f>ROUND(I446*H446,2)</f>
        <v>0</v>
      </c>
      <c r="K446" s="176" t="s">
        <v>134</v>
      </c>
      <c r="L446" s="40"/>
      <c r="M446" s="181" t="s">
        <v>19</v>
      </c>
      <c r="N446" s="182" t="s">
        <v>43</v>
      </c>
      <c r="O446" s="65"/>
      <c r="P446" s="183">
        <f>O446*H446</f>
        <v>0</v>
      </c>
      <c r="Q446" s="183">
        <v>0.00169</v>
      </c>
      <c r="R446" s="183">
        <f>Q446*H446</f>
        <v>0.21091200000000002</v>
      </c>
      <c r="S446" s="183">
        <v>0</v>
      </c>
      <c r="T446" s="184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5" t="s">
        <v>233</v>
      </c>
      <c r="AT446" s="185" t="s">
        <v>130</v>
      </c>
      <c r="AU446" s="185" t="s">
        <v>82</v>
      </c>
      <c r="AY446" s="18" t="s">
        <v>127</v>
      </c>
      <c r="BE446" s="186">
        <f>IF(N446="základní",J446,0)</f>
        <v>0</v>
      </c>
      <c r="BF446" s="186">
        <f>IF(N446="snížená",J446,0)</f>
        <v>0</v>
      </c>
      <c r="BG446" s="186">
        <f>IF(N446="zákl. přenesená",J446,0)</f>
        <v>0</v>
      </c>
      <c r="BH446" s="186">
        <f>IF(N446="sníž. přenesená",J446,0)</f>
        <v>0</v>
      </c>
      <c r="BI446" s="186">
        <f>IF(N446="nulová",J446,0)</f>
        <v>0</v>
      </c>
      <c r="BJ446" s="18" t="s">
        <v>80</v>
      </c>
      <c r="BK446" s="186">
        <f>ROUND(I446*H446,2)</f>
        <v>0</v>
      </c>
      <c r="BL446" s="18" t="s">
        <v>233</v>
      </c>
      <c r="BM446" s="185" t="s">
        <v>830</v>
      </c>
    </row>
    <row r="447" spans="1:47" s="2" customFormat="1" ht="10.2">
      <c r="A447" s="35"/>
      <c r="B447" s="36"/>
      <c r="C447" s="37"/>
      <c r="D447" s="187" t="s">
        <v>137</v>
      </c>
      <c r="E447" s="37"/>
      <c r="F447" s="188" t="s">
        <v>831</v>
      </c>
      <c r="G447" s="37"/>
      <c r="H447" s="37"/>
      <c r="I447" s="189"/>
      <c r="J447" s="37"/>
      <c r="K447" s="37"/>
      <c r="L447" s="40"/>
      <c r="M447" s="190"/>
      <c r="N447" s="191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137</v>
      </c>
      <c r="AU447" s="18" t="s">
        <v>82</v>
      </c>
    </row>
    <row r="448" spans="1:65" s="2" customFormat="1" ht="22.2" customHeight="1">
      <c r="A448" s="35"/>
      <c r="B448" s="36"/>
      <c r="C448" s="174" t="s">
        <v>832</v>
      </c>
      <c r="D448" s="174" t="s">
        <v>130</v>
      </c>
      <c r="E448" s="175" t="s">
        <v>833</v>
      </c>
      <c r="F448" s="176" t="s">
        <v>834</v>
      </c>
      <c r="G448" s="177" t="s">
        <v>362</v>
      </c>
      <c r="H448" s="178">
        <v>4</v>
      </c>
      <c r="I448" s="179"/>
      <c r="J448" s="180">
        <f>ROUND(I448*H448,2)</f>
        <v>0</v>
      </c>
      <c r="K448" s="176" t="s">
        <v>134</v>
      </c>
      <c r="L448" s="40"/>
      <c r="M448" s="181" t="s">
        <v>19</v>
      </c>
      <c r="N448" s="182" t="s">
        <v>43</v>
      </c>
      <c r="O448" s="65"/>
      <c r="P448" s="183">
        <f>O448*H448</f>
        <v>0</v>
      </c>
      <c r="Q448" s="183">
        <v>0.00025</v>
      </c>
      <c r="R448" s="183">
        <f>Q448*H448</f>
        <v>0.001</v>
      </c>
      <c r="S448" s="183">
        <v>0</v>
      </c>
      <c r="T448" s="184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85" t="s">
        <v>233</v>
      </c>
      <c r="AT448" s="185" t="s">
        <v>130</v>
      </c>
      <c r="AU448" s="185" t="s">
        <v>82</v>
      </c>
      <c r="AY448" s="18" t="s">
        <v>127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18" t="s">
        <v>80</v>
      </c>
      <c r="BK448" s="186">
        <f>ROUND(I448*H448,2)</f>
        <v>0</v>
      </c>
      <c r="BL448" s="18" t="s">
        <v>233</v>
      </c>
      <c r="BM448" s="185" t="s">
        <v>835</v>
      </c>
    </row>
    <row r="449" spans="1:47" s="2" customFormat="1" ht="10.2">
      <c r="A449" s="35"/>
      <c r="B449" s="36"/>
      <c r="C449" s="37"/>
      <c r="D449" s="187" t="s">
        <v>137</v>
      </c>
      <c r="E449" s="37"/>
      <c r="F449" s="188" t="s">
        <v>836</v>
      </c>
      <c r="G449" s="37"/>
      <c r="H449" s="37"/>
      <c r="I449" s="189"/>
      <c r="J449" s="37"/>
      <c r="K449" s="37"/>
      <c r="L449" s="40"/>
      <c r="M449" s="190"/>
      <c r="N449" s="191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137</v>
      </c>
      <c r="AU449" s="18" t="s">
        <v>82</v>
      </c>
    </row>
    <row r="450" spans="1:65" s="2" customFormat="1" ht="22.2" customHeight="1">
      <c r="A450" s="35"/>
      <c r="B450" s="36"/>
      <c r="C450" s="174" t="s">
        <v>837</v>
      </c>
      <c r="D450" s="174" t="s">
        <v>130</v>
      </c>
      <c r="E450" s="175" t="s">
        <v>838</v>
      </c>
      <c r="F450" s="176" t="s">
        <v>839</v>
      </c>
      <c r="G450" s="177" t="s">
        <v>362</v>
      </c>
      <c r="H450" s="178">
        <v>14</v>
      </c>
      <c r="I450" s="179"/>
      <c r="J450" s="180">
        <f>ROUND(I450*H450,2)</f>
        <v>0</v>
      </c>
      <c r="K450" s="176" t="s">
        <v>134</v>
      </c>
      <c r="L450" s="40"/>
      <c r="M450" s="181" t="s">
        <v>19</v>
      </c>
      <c r="N450" s="182" t="s">
        <v>43</v>
      </c>
      <c r="O450" s="65"/>
      <c r="P450" s="183">
        <f>O450*H450</f>
        <v>0</v>
      </c>
      <c r="Q450" s="183">
        <v>0.00036</v>
      </c>
      <c r="R450" s="183">
        <f>Q450*H450</f>
        <v>0.00504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233</v>
      </c>
      <c r="AT450" s="185" t="s">
        <v>130</v>
      </c>
      <c r="AU450" s="185" t="s">
        <v>82</v>
      </c>
      <c r="AY450" s="18" t="s">
        <v>127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80</v>
      </c>
      <c r="BK450" s="186">
        <f>ROUND(I450*H450,2)</f>
        <v>0</v>
      </c>
      <c r="BL450" s="18" t="s">
        <v>233</v>
      </c>
      <c r="BM450" s="185" t="s">
        <v>840</v>
      </c>
    </row>
    <row r="451" spans="1:47" s="2" customFormat="1" ht="10.2">
      <c r="A451" s="35"/>
      <c r="B451" s="36"/>
      <c r="C451" s="37"/>
      <c r="D451" s="187" t="s">
        <v>137</v>
      </c>
      <c r="E451" s="37"/>
      <c r="F451" s="188" t="s">
        <v>841</v>
      </c>
      <c r="G451" s="37"/>
      <c r="H451" s="37"/>
      <c r="I451" s="189"/>
      <c r="J451" s="37"/>
      <c r="K451" s="37"/>
      <c r="L451" s="40"/>
      <c r="M451" s="190"/>
      <c r="N451" s="191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137</v>
      </c>
      <c r="AU451" s="18" t="s">
        <v>82</v>
      </c>
    </row>
    <row r="452" spans="1:65" s="2" customFormat="1" ht="19.8" customHeight="1">
      <c r="A452" s="35"/>
      <c r="B452" s="36"/>
      <c r="C452" s="174" t="s">
        <v>842</v>
      </c>
      <c r="D452" s="174" t="s">
        <v>130</v>
      </c>
      <c r="E452" s="175" t="s">
        <v>843</v>
      </c>
      <c r="F452" s="176" t="s">
        <v>844</v>
      </c>
      <c r="G452" s="177" t="s">
        <v>206</v>
      </c>
      <c r="H452" s="178">
        <v>121.26</v>
      </c>
      <c r="I452" s="179"/>
      <c r="J452" s="180">
        <f>ROUND(I452*H452,2)</f>
        <v>0</v>
      </c>
      <c r="K452" s="176" t="s">
        <v>134</v>
      </c>
      <c r="L452" s="40"/>
      <c r="M452" s="181" t="s">
        <v>19</v>
      </c>
      <c r="N452" s="182" t="s">
        <v>43</v>
      </c>
      <c r="O452" s="65"/>
      <c r="P452" s="183">
        <f>O452*H452</f>
        <v>0</v>
      </c>
      <c r="Q452" s="183">
        <v>0.0021</v>
      </c>
      <c r="R452" s="183">
        <f>Q452*H452</f>
        <v>0.254646</v>
      </c>
      <c r="S452" s="183">
        <v>0</v>
      </c>
      <c r="T452" s="184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5" t="s">
        <v>233</v>
      </c>
      <c r="AT452" s="185" t="s">
        <v>130</v>
      </c>
      <c r="AU452" s="185" t="s">
        <v>82</v>
      </c>
      <c r="AY452" s="18" t="s">
        <v>127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8" t="s">
        <v>80</v>
      </c>
      <c r="BK452" s="186">
        <f>ROUND(I452*H452,2)</f>
        <v>0</v>
      </c>
      <c r="BL452" s="18" t="s">
        <v>233</v>
      </c>
      <c r="BM452" s="185" t="s">
        <v>845</v>
      </c>
    </row>
    <row r="453" spans="1:47" s="2" customFormat="1" ht="10.2">
      <c r="A453" s="35"/>
      <c r="B453" s="36"/>
      <c r="C453" s="37"/>
      <c r="D453" s="187" t="s">
        <v>137</v>
      </c>
      <c r="E453" s="37"/>
      <c r="F453" s="188" t="s">
        <v>846</v>
      </c>
      <c r="G453" s="37"/>
      <c r="H453" s="37"/>
      <c r="I453" s="189"/>
      <c r="J453" s="37"/>
      <c r="K453" s="37"/>
      <c r="L453" s="40"/>
      <c r="M453" s="190"/>
      <c r="N453" s="191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137</v>
      </c>
      <c r="AU453" s="18" t="s">
        <v>82</v>
      </c>
    </row>
    <row r="454" spans="1:65" s="2" customFormat="1" ht="22.2" customHeight="1">
      <c r="A454" s="35"/>
      <c r="B454" s="36"/>
      <c r="C454" s="174" t="s">
        <v>847</v>
      </c>
      <c r="D454" s="174" t="s">
        <v>130</v>
      </c>
      <c r="E454" s="175" t="s">
        <v>848</v>
      </c>
      <c r="F454" s="176" t="s">
        <v>849</v>
      </c>
      <c r="G454" s="177" t="s">
        <v>532</v>
      </c>
      <c r="H454" s="178">
        <v>2.051</v>
      </c>
      <c r="I454" s="179"/>
      <c r="J454" s="180">
        <f>ROUND(I454*H454,2)</f>
        <v>0</v>
      </c>
      <c r="K454" s="176" t="s">
        <v>134</v>
      </c>
      <c r="L454" s="40"/>
      <c r="M454" s="181" t="s">
        <v>19</v>
      </c>
      <c r="N454" s="182" t="s">
        <v>43</v>
      </c>
      <c r="O454" s="65"/>
      <c r="P454" s="183">
        <f>O454*H454</f>
        <v>0</v>
      </c>
      <c r="Q454" s="183">
        <v>0</v>
      </c>
      <c r="R454" s="183">
        <f>Q454*H454</f>
        <v>0</v>
      </c>
      <c r="S454" s="183">
        <v>0</v>
      </c>
      <c r="T454" s="184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5" t="s">
        <v>233</v>
      </c>
      <c r="AT454" s="185" t="s">
        <v>130</v>
      </c>
      <c r="AU454" s="185" t="s">
        <v>82</v>
      </c>
      <c r="AY454" s="18" t="s">
        <v>127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18" t="s">
        <v>80</v>
      </c>
      <c r="BK454" s="186">
        <f>ROUND(I454*H454,2)</f>
        <v>0</v>
      </c>
      <c r="BL454" s="18" t="s">
        <v>233</v>
      </c>
      <c r="BM454" s="185" t="s">
        <v>850</v>
      </c>
    </row>
    <row r="455" spans="1:47" s="2" customFormat="1" ht="10.2">
      <c r="A455" s="35"/>
      <c r="B455" s="36"/>
      <c r="C455" s="37"/>
      <c r="D455" s="187" t="s">
        <v>137</v>
      </c>
      <c r="E455" s="37"/>
      <c r="F455" s="188" t="s">
        <v>851</v>
      </c>
      <c r="G455" s="37"/>
      <c r="H455" s="37"/>
      <c r="I455" s="189"/>
      <c r="J455" s="37"/>
      <c r="K455" s="37"/>
      <c r="L455" s="40"/>
      <c r="M455" s="190"/>
      <c r="N455" s="191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137</v>
      </c>
      <c r="AU455" s="18" t="s">
        <v>82</v>
      </c>
    </row>
    <row r="456" spans="2:63" s="12" customFormat="1" ht="22.8" customHeight="1">
      <c r="B456" s="158"/>
      <c r="C456" s="159"/>
      <c r="D456" s="160" t="s">
        <v>71</v>
      </c>
      <c r="E456" s="172" t="s">
        <v>852</v>
      </c>
      <c r="F456" s="172" t="s">
        <v>853</v>
      </c>
      <c r="G456" s="159"/>
      <c r="H456" s="159"/>
      <c r="I456" s="162"/>
      <c r="J456" s="173">
        <f>BK456</f>
        <v>0</v>
      </c>
      <c r="K456" s="159"/>
      <c r="L456" s="164"/>
      <c r="M456" s="165"/>
      <c r="N456" s="166"/>
      <c r="O456" s="166"/>
      <c r="P456" s="167">
        <f>SUM(P457:P481)</f>
        <v>0</v>
      </c>
      <c r="Q456" s="166"/>
      <c r="R456" s="167">
        <f>SUM(R457:R481)</f>
        <v>0.6367</v>
      </c>
      <c r="S456" s="166"/>
      <c r="T456" s="168">
        <f>SUM(T457:T481)</f>
        <v>0.10300000000000001</v>
      </c>
      <c r="AR456" s="169" t="s">
        <v>82</v>
      </c>
      <c r="AT456" s="170" t="s">
        <v>71</v>
      </c>
      <c r="AU456" s="170" t="s">
        <v>80</v>
      </c>
      <c r="AY456" s="169" t="s">
        <v>127</v>
      </c>
      <c r="BK456" s="171">
        <f>SUM(BK457:BK481)</f>
        <v>0</v>
      </c>
    </row>
    <row r="457" spans="1:65" s="2" customFormat="1" ht="14.4" customHeight="1">
      <c r="A457" s="35"/>
      <c r="B457" s="36"/>
      <c r="C457" s="174" t="s">
        <v>854</v>
      </c>
      <c r="D457" s="174" t="s">
        <v>130</v>
      </c>
      <c r="E457" s="175" t="s">
        <v>855</v>
      </c>
      <c r="F457" s="176" t="s">
        <v>856</v>
      </c>
      <c r="G457" s="177" t="s">
        <v>362</v>
      </c>
      <c r="H457" s="178">
        <v>17</v>
      </c>
      <c r="I457" s="179"/>
      <c r="J457" s="180">
        <f>ROUND(I457*H457,2)</f>
        <v>0</v>
      </c>
      <c r="K457" s="176" t="s">
        <v>134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0.003</v>
      </c>
      <c r="T457" s="184">
        <f>S457*H457</f>
        <v>0.051000000000000004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233</v>
      </c>
      <c r="AT457" s="185" t="s">
        <v>130</v>
      </c>
      <c r="AU457" s="185" t="s">
        <v>82</v>
      </c>
      <c r="AY457" s="18" t="s">
        <v>127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233</v>
      </c>
      <c r="BM457" s="185" t="s">
        <v>857</v>
      </c>
    </row>
    <row r="458" spans="1:47" s="2" customFormat="1" ht="10.2">
      <c r="A458" s="35"/>
      <c r="B458" s="36"/>
      <c r="C458" s="37"/>
      <c r="D458" s="187" t="s">
        <v>137</v>
      </c>
      <c r="E458" s="37"/>
      <c r="F458" s="188" t="s">
        <v>858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137</v>
      </c>
      <c r="AU458" s="18" t="s">
        <v>82</v>
      </c>
    </row>
    <row r="459" spans="1:65" s="2" customFormat="1" ht="14.4" customHeight="1">
      <c r="A459" s="35"/>
      <c r="B459" s="36"/>
      <c r="C459" s="174" t="s">
        <v>859</v>
      </c>
      <c r="D459" s="174" t="s">
        <v>130</v>
      </c>
      <c r="E459" s="175" t="s">
        <v>860</v>
      </c>
      <c r="F459" s="176" t="s">
        <v>861</v>
      </c>
      <c r="G459" s="177" t="s">
        <v>362</v>
      </c>
      <c r="H459" s="178">
        <v>13</v>
      </c>
      <c r="I459" s="179"/>
      <c r="J459" s="180">
        <f>ROUND(I459*H459,2)</f>
        <v>0</v>
      </c>
      <c r="K459" s="176" t="s">
        <v>134</v>
      </c>
      <c r="L459" s="40"/>
      <c r="M459" s="181" t="s">
        <v>19</v>
      </c>
      <c r="N459" s="182" t="s">
        <v>43</v>
      </c>
      <c r="O459" s="65"/>
      <c r="P459" s="183">
        <f>O459*H459</f>
        <v>0</v>
      </c>
      <c r="Q459" s="183">
        <v>0</v>
      </c>
      <c r="R459" s="183">
        <f>Q459*H459</f>
        <v>0</v>
      </c>
      <c r="S459" s="183">
        <v>0.004</v>
      </c>
      <c r="T459" s="184">
        <f>S459*H459</f>
        <v>0.052000000000000005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5" t="s">
        <v>233</v>
      </c>
      <c r="AT459" s="185" t="s">
        <v>130</v>
      </c>
      <c r="AU459" s="185" t="s">
        <v>82</v>
      </c>
      <c r="AY459" s="18" t="s">
        <v>127</v>
      </c>
      <c r="BE459" s="186">
        <f>IF(N459="základní",J459,0)</f>
        <v>0</v>
      </c>
      <c r="BF459" s="186">
        <f>IF(N459="snížená",J459,0)</f>
        <v>0</v>
      </c>
      <c r="BG459" s="186">
        <f>IF(N459="zákl. přenesená",J459,0)</f>
        <v>0</v>
      </c>
      <c r="BH459" s="186">
        <f>IF(N459="sníž. přenesená",J459,0)</f>
        <v>0</v>
      </c>
      <c r="BI459" s="186">
        <f>IF(N459="nulová",J459,0)</f>
        <v>0</v>
      </c>
      <c r="BJ459" s="18" t="s">
        <v>80</v>
      </c>
      <c r="BK459" s="186">
        <f>ROUND(I459*H459,2)</f>
        <v>0</v>
      </c>
      <c r="BL459" s="18" t="s">
        <v>233</v>
      </c>
      <c r="BM459" s="185" t="s">
        <v>862</v>
      </c>
    </row>
    <row r="460" spans="1:47" s="2" customFormat="1" ht="10.2">
      <c r="A460" s="35"/>
      <c r="B460" s="36"/>
      <c r="C460" s="37"/>
      <c r="D460" s="187" t="s">
        <v>137</v>
      </c>
      <c r="E460" s="37"/>
      <c r="F460" s="188" t="s">
        <v>863</v>
      </c>
      <c r="G460" s="37"/>
      <c r="H460" s="37"/>
      <c r="I460" s="189"/>
      <c r="J460" s="37"/>
      <c r="K460" s="37"/>
      <c r="L460" s="40"/>
      <c r="M460" s="190"/>
      <c r="N460" s="191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137</v>
      </c>
      <c r="AU460" s="18" t="s">
        <v>82</v>
      </c>
    </row>
    <row r="461" spans="1:65" s="2" customFormat="1" ht="14.4" customHeight="1">
      <c r="A461" s="35"/>
      <c r="B461" s="36"/>
      <c r="C461" s="174" t="s">
        <v>864</v>
      </c>
      <c r="D461" s="174" t="s">
        <v>130</v>
      </c>
      <c r="E461" s="175" t="s">
        <v>865</v>
      </c>
      <c r="F461" s="176" t="s">
        <v>866</v>
      </c>
      <c r="G461" s="177" t="s">
        <v>362</v>
      </c>
      <c r="H461" s="178">
        <v>30</v>
      </c>
      <c r="I461" s="179"/>
      <c r="J461" s="180">
        <f>ROUND(I461*H461,2)</f>
        <v>0</v>
      </c>
      <c r="K461" s="176" t="s">
        <v>134</v>
      </c>
      <c r="L461" s="40"/>
      <c r="M461" s="181" t="s">
        <v>19</v>
      </c>
      <c r="N461" s="182" t="s">
        <v>43</v>
      </c>
      <c r="O461" s="65"/>
      <c r="P461" s="183">
        <f>O461*H461</f>
        <v>0</v>
      </c>
      <c r="Q461" s="183">
        <v>0.00027</v>
      </c>
      <c r="R461" s="183">
        <f>Q461*H461</f>
        <v>0.0081</v>
      </c>
      <c r="S461" s="183">
        <v>0</v>
      </c>
      <c r="T461" s="18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233</v>
      </c>
      <c r="AT461" s="185" t="s">
        <v>130</v>
      </c>
      <c r="AU461" s="185" t="s">
        <v>82</v>
      </c>
      <c r="AY461" s="18" t="s">
        <v>127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80</v>
      </c>
      <c r="BK461" s="186">
        <f>ROUND(I461*H461,2)</f>
        <v>0</v>
      </c>
      <c r="BL461" s="18" t="s">
        <v>233</v>
      </c>
      <c r="BM461" s="185" t="s">
        <v>867</v>
      </c>
    </row>
    <row r="462" spans="1:47" s="2" customFormat="1" ht="10.2">
      <c r="A462" s="35"/>
      <c r="B462" s="36"/>
      <c r="C462" s="37"/>
      <c r="D462" s="187" t="s">
        <v>137</v>
      </c>
      <c r="E462" s="37"/>
      <c r="F462" s="188" t="s">
        <v>868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137</v>
      </c>
      <c r="AU462" s="18" t="s">
        <v>82</v>
      </c>
    </row>
    <row r="463" spans="1:65" s="2" customFormat="1" ht="14.4" customHeight="1">
      <c r="A463" s="35"/>
      <c r="B463" s="36"/>
      <c r="C463" s="226" t="s">
        <v>869</v>
      </c>
      <c r="D463" s="226" t="s">
        <v>171</v>
      </c>
      <c r="E463" s="227" t="s">
        <v>870</v>
      </c>
      <c r="F463" s="228" t="s">
        <v>871</v>
      </c>
      <c r="G463" s="229" t="s">
        <v>362</v>
      </c>
      <c r="H463" s="230">
        <v>1</v>
      </c>
      <c r="I463" s="231"/>
      <c r="J463" s="232">
        <f aca="true" t="shared" si="0" ref="J463:J473">ROUND(I463*H463,2)</f>
        <v>0</v>
      </c>
      <c r="K463" s="228" t="s">
        <v>19</v>
      </c>
      <c r="L463" s="233"/>
      <c r="M463" s="234" t="s">
        <v>19</v>
      </c>
      <c r="N463" s="235" t="s">
        <v>43</v>
      </c>
      <c r="O463" s="65"/>
      <c r="P463" s="183">
        <f aca="true" t="shared" si="1" ref="P463:P473">O463*H463</f>
        <v>0</v>
      </c>
      <c r="Q463" s="183">
        <v>0.01</v>
      </c>
      <c r="R463" s="183">
        <f aca="true" t="shared" si="2" ref="R463:R473">Q463*H463</f>
        <v>0.01</v>
      </c>
      <c r="S463" s="183">
        <v>0</v>
      </c>
      <c r="T463" s="184">
        <f aca="true" t="shared" si="3" ref="T463:T473"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85" t="s">
        <v>331</v>
      </c>
      <c r="AT463" s="185" t="s">
        <v>171</v>
      </c>
      <c r="AU463" s="185" t="s">
        <v>82</v>
      </c>
      <c r="AY463" s="18" t="s">
        <v>127</v>
      </c>
      <c r="BE463" s="186">
        <f aca="true" t="shared" si="4" ref="BE463:BE473">IF(N463="základní",J463,0)</f>
        <v>0</v>
      </c>
      <c r="BF463" s="186">
        <f aca="true" t="shared" si="5" ref="BF463:BF473">IF(N463="snížená",J463,0)</f>
        <v>0</v>
      </c>
      <c r="BG463" s="186">
        <f aca="true" t="shared" si="6" ref="BG463:BG473">IF(N463="zákl. přenesená",J463,0)</f>
        <v>0</v>
      </c>
      <c r="BH463" s="186">
        <f aca="true" t="shared" si="7" ref="BH463:BH473">IF(N463="sníž. přenesená",J463,0)</f>
        <v>0</v>
      </c>
      <c r="BI463" s="186">
        <f aca="true" t="shared" si="8" ref="BI463:BI473">IF(N463="nulová",J463,0)</f>
        <v>0</v>
      </c>
      <c r="BJ463" s="18" t="s">
        <v>80</v>
      </c>
      <c r="BK463" s="186">
        <f aca="true" t="shared" si="9" ref="BK463:BK473">ROUND(I463*H463,2)</f>
        <v>0</v>
      </c>
      <c r="BL463" s="18" t="s">
        <v>233</v>
      </c>
      <c r="BM463" s="185" t="s">
        <v>872</v>
      </c>
    </row>
    <row r="464" spans="1:65" s="2" customFormat="1" ht="22.2" customHeight="1">
      <c r="A464" s="35"/>
      <c r="B464" s="36"/>
      <c r="C464" s="226" t="s">
        <v>873</v>
      </c>
      <c r="D464" s="226" t="s">
        <v>171</v>
      </c>
      <c r="E464" s="227" t="s">
        <v>874</v>
      </c>
      <c r="F464" s="228" t="s">
        <v>875</v>
      </c>
      <c r="G464" s="229" t="s">
        <v>362</v>
      </c>
      <c r="H464" s="230">
        <v>2</v>
      </c>
      <c r="I464" s="231"/>
      <c r="J464" s="232">
        <f t="shared" si="0"/>
        <v>0</v>
      </c>
      <c r="K464" s="228" t="s">
        <v>19</v>
      </c>
      <c r="L464" s="233"/>
      <c r="M464" s="234" t="s">
        <v>19</v>
      </c>
      <c r="N464" s="235" t="s">
        <v>43</v>
      </c>
      <c r="O464" s="65"/>
      <c r="P464" s="183">
        <f t="shared" si="1"/>
        <v>0</v>
      </c>
      <c r="Q464" s="183">
        <v>0.0373</v>
      </c>
      <c r="R464" s="183">
        <f t="shared" si="2"/>
        <v>0.0746</v>
      </c>
      <c r="S464" s="183">
        <v>0</v>
      </c>
      <c r="T464" s="184">
        <f t="shared" si="3"/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331</v>
      </c>
      <c r="AT464" s="185" t="s">
        <v>171</v>
      </c>
      <c r="AU464" s="185" t="s">
        <v>82</v>
      </c>
      <c r="AY464" s="18" t="s">
        <v>127</v>
      </c>
      <c r="BE464" s="186">
        <f t="shared" si="4"/>
        <v>0</v>
      </c>
      <c r="BF464" s="186">
        <f t="shared" si="5"/>
        <v>0</v>
      </c>
      <c r="BG464" s="186">
        <f t="shared" si="6"/>
        <v>0</v>
      </c>
      <c r="BH464" s="186">
        <f t="shared" si="7"/>
        <v>0</v>
      </c>
      <c r="BI464" s="186">
        <f t="shared" si="8"/>
        <v>0</v>
      </c>
      <c r="BJ464" s="18" t="s">
        <v>80</v>
      </c>
      <c r="BK464" s="186">
        <f t="shared" si="9"/>
        <v>0</v>
      </c>
      <c r="BL464" s="18" t="s">
        <v>233</v>
      </c>
      <c r="BM464" s="185" t="s">
        <v>876</v>
      </c>
    </row>
    <row r="465" spans="1:65" s="2" customFormat="1" ht="14.4" customHeight="1">
      <c r="A465" s="35"/>
      <c r="B465" s="36"/>
      <c r="C465" s="226" t="s">
        <v>877</v>
      </c>
      <c r="D465" s="226" t="s">
        <v>171</v>
      </c>
      <c r="E465" s="227" t="s">
        <v>878</v>
      </c>
      <c r="F465" s="228" t="s">
        <v>879</v>
      </c>
      <c r="G465" s="229" t="s">
        <v>362</v>
      </c>
      <c r="H465" s="230">
        <v>2</v>
      </c>
      <c r="I465" s="231"/>
      <c r="J465" s="232">
        <f t="shared" si="0"/>
        <v>0</v>
      </c>
      <c r="K465" s="228" t="s">
        <v>19</v>
      </c>
      <c r="L465" s="233"/>
      <c r="M465" s="234" t="s">
        <v>19</v>
      </c>
      <c r="N465" s="235" t="s">
        <v>43</v>
      </c>
      <c r="O465" s="65"/>
      <c r="P465" s="183">
        <f t="shared" si="1"/>
        <v>0</v>
      </c>
      <c r="Q465" s="183">
        <v>0.024</v>
      </c>
      <c r="R465" s="183">
        <f t="shared" si="2"/>
        <v>0.048</v>
      </c>
      <c r="S465" s="183">
        <v>0</v>
      </c>
      <c r="T465" s="184">
        <f t="shared" si="3"/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5" t="s">
        <v>331</v>
      </c>
      <c r="AT465" s="185" t="s">
        <v>171</v>
      </c>
      <c r="AU465" s="185" t="s">
        <v>82</v>
      </c>
      <c r="AY465" s="18" t="s">
        <v>127</v>
      </c>
      <c r="BE465" s="186">
        <f t="shared" si="4"/>
        <v>0</v>
      </c>
      <c r="BF465" s="186">
        <f t="shared" si="5"/>
        <v>0</v>
      </c>
      <c r="BG465" s="186">
        <f t="shared" si="6"/>
        <v>0</v>
      </c>
      <c r="BH465" s="186">
        <f t="shared" si="7"/>
        <v>0</v>
      </c>
      <c r="BI465" s="186">
        <f t="shared" si="8"/>
        <v>0</v>
      </c>
      <c r="BJ465" s="18" t="s">
        <v>80</v>
      </c>
      <c r="BK465" s="186">
        <f t="shared" si="9"/>
        <v>0</v>
      </c>
      <c r="BL465" s="18" t="s">
        <v>233</v>
      </c>
      <c r="BM465" s="185" t="s">
        <v>880</v>
      </c>
    </row>
    <row r="466" spans="1:65" s="2" customFormat="1" ht="22.2" customHeight="1">
      <c r="A466" s="35"/>
      <c r="B466" s="36"/>
      <c r="C466" s="226" t="s">
        <v>881</v>
      </c>
      <c r="D466" s="226" t="s">
        <v>171</v>
      </c>
      <c r="E466" s="227" t="s">
        <v>882</v>
      </c>
      <c r="F466" s="228" t="s">
        <v>883</v>
      </c>
      <c r="G466" s="229" t="s">
        <v>362</v>
      </c>
      <c r="H466" s="230">
        <v>4</v>
      </c>
      <c r="I466" s="231"/>
      <c r="J466" s="232">
        <f t="shared" si="0"/>
        <v>0</v>
      </c>
      <c r="K466" s="228" t="s">
        <v>19</v>
      </c>
      <c r="L466" s="233"/>
      <c r="M466" s="234" t="s">
        <v>19</v>
      </c>
      <c r="N466" s="235" t="s">
        <v>43</v>
      </c>
      <c r="O466" s="65"/>
      <c r="P466" s="183">
        <f t="shared" si="1"/>
        <v>0</v>
      </c>
      <c r="Q466" s="183">
        <v>0.016</v>
      </c>
      <c r="R466" s="183">
        <f t="shared" si="2"/>
        <v>0.064</v>
      </c>
      <c r="S466" s="183">
        <v>0</v>
      </c>
      <c r="T466" s="184">
        <f t="shared" si="3"/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85" t="s">
        <v>331</v>
      </c>
      <c r="AT466" s="185" t="s">
        <v>171</v>
      </c>
      <c r="AU466" s="185" t="s">
        <v>82</v>
      </c>
      <c r="AY466" s="18" t="s">
        <v>127</v>
      </c>
      <c r="BE466" s="186">
        <f t="shared" si="4"/>
        <v>0</v>
      </c>
      <c r="BF466" s="186">
        <f t="shared" si="5"/>
        <v>0</v>
      </c>
      <c r="BG466" s="186">
        <f t="shared" si="6"/>
        <v>0</v>
      </c>
      <c r="BH466" s="186">
        <f t="shared" si="7"/>
        <v>0</v>
      </c>
      <c r="BI466" s="186">
        <f t="shared" si="8"/>
        <v>0</v>
      </c>
      <c r="BJ466" s="18" t="s">
        <v>80</v>
      </c>
      <c r="BK466" s="186">
        <f t="shared" si="9"/>
        <v>0</v>
      </c>
      <c r="BL466" s="18" t="s">
        <v>233</v>
      </c>
      <c r="BM466" s="185" t="s">
        <v>884</v>
      </c>
    </row>
    <row r="467" spans="1:65" s="2" customFormat="1" ht="22.2" customHeight="1">
      <c r="A467" s="35"/>
      <c r="B467" s="36"/>
      <c r="C467" s="226" t="s">
        <v>885</v>
      </c>
      <c r="D467" s="226" t="s">
        <v>171</v>
      </c>
      <c r="E467" s="227" t="s">
        <v>886</v>
      </c>
      <c r="F467" s="228" t="s">
        <v>887</v>
      </c>
      <c r="G467" s="229" t="s">
        <v>362</v>
      </c>
      <c r="H467" s="230">
        <v>1</v>
      </c>
      <c r="I467" s="231"/>
      <c r="J467" s="232">
        <f t="shared" si="0"/>
        <v>0</v>
      </c>
      <c r="K467" s="228" t="s">
        <v>19</v>
      </c>
      <c r="L467" s="233"/>
      <c r="M467" s="234" t="s">
        <v>19</v>
      </c>
      <c r="N467" s="235" t="s">
        <v>43</v>
      </c>
      <c r="O467" s="65"/>
      <c r="P467" s="183">
        <f t="shared" si="1"/>
        <v>0</v>
      </c>
      <c r="Q467" s="183">
        <v>0.02</v>
      </c>
      <c r="R467" s="183">
        <f t="shared" si="2"/>
        <v>0.02</v>
      </c>
      <c r="S467" s="183">
        <v>0</v>
      </c>
      <c r="T467" s="184">
        <f t="shared" si="3"/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5" t="s">
        <v>331</v>
      </c>
      <c r="AT467" s="185" t="s">
        <v>171</v>
      </c>
      <c r="AU467" s="185" t="s">
        <v>82</v>
      </c>
      <c r="AY467" s="18" t="s">
        <v>127</v>
      </c>
      <c r="BE467" s="186">
        <f t="shared" si="4"/>
        <v>0</v>
      </c>
      <c r="BF467" s="186">
        <f t="shared" si="5"/>
        <v>0</v>
      </c>
      <c r="BG467" s="186">
        <f t="shared" si="6"/>
        <v>0</v>
      </c>
      <c r="BH467" s="186">
        <f t="shared" si="7"/>
        <v>0</v>
      </c>
      <c r="BI467" s="186">
        <f t="shared" si="8"/>
        <v>0</v>
      </c>
      <c r="BJ467" s="18" t="s">
        <v>80</v>
      </c>
      <c r="BK467" s="186">
        <f t="shared" si="9"/>
        <v>0</v>
      </c>
      <c r="BL467" s="18" t="s">
        <v>233</v>
      </c>
      <c r="BM467" s="185" t="s">
        <v>888</v>
      </c>
    </row>
    <row r="468" spans="1:65" s="2" customFormat="1" ht="22.2" customHeight="1">
      <c r="A468" s="35"/>
      <c r="B468" s="36"/>
      <c r="C468" s="226" t="s">
        <v>889</v>
      </c>
      <c r="D468" s="226" t="s">
        <v>171</v>
      </c>
      <c r="E468" s="227" t="s">
        <v>890</v>
      </c>
      <c r="F468" s="228" t="s">
        <v>891</v>
      </c>
      <c r="G468" s="229" t="s">
        <v>362</v>
      </c>
      <c r="H468" s="230">
        <v>1</v>
      </c>
      <c r="I468" s="231"/>
      <c r="J468" s="232">
        <f t="shared" si="0"/>
        <v>0</v>
      </c>
      <c r="K468" s="228" t="s">
        <v>19</v>
      </c>
      <c r="L468" s="233"/>
      <c r="M468" s="234" t="s">
        <v>19</v>
      </c>
      <c r="N468" s="235" t="s">
        <v>43</v>
      </c>
      <c r="O468" s="65"/>
      <c r="P468" s="183">
        <f t="shared" si="1"/>
        <v>0</v>
      </c>
      <c r="Q468" s="183">
        <v>0.021</v>
      </c>
      <c r="R468" s="183">
        <f t="shared" si="2"/>
        <v>0.021</v>
      </c>
      <c r="S468" s="183">
        <v>0</v>
      </c>
      <c r="T468" s="184">
        <f t="shared" si="3"/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85" t="s">
        <v>331</v>
      </c>
      <c r="AT468" s="185" t="s">
        <v>171</v>
      </c>
      <c r="AU468" s="185" t="s">
        <v>82</v>
      </c>
      <c r="AY468" s="18" t="s">
        <v>127</v>
      </c>
      <c r="BE468" s="186">
        <f t="shared" si="4"/>
        <v>0</v>
      </c>
      <c r="BF468" s="186">
        <f t="shared" si="5"/>
        <v>0</v>
      </c>
      <c r="BG468" s="186">
        <f t="shared" si="6"/>
        <v>0</v>
      </c>
      <c r="BH468" s="186">
        <f t="shared" si="7"/>
        <v>0</v>
      </c>
      <c r="BI468" s="186">
        <f t="shared" si="8"/>
        <v>0</v>
      </c>
      <c r="BJ468" s="18" t="s">
        <v>80</v>
      </c>
      <c r="BK468" s="186">
        <f t="shared" si="9"/>
        <v>0</v>
      </c>
      <c r="BL468" s="18" t="s">
        <v>233</v>
      </c>
      <c r="BM468" s="185" t="s">
        <v>892</v>
      </c>
    </row>
    <row r="469" spans="1:65" s="2" customFormat="1" ht="22.2" customHeight="1">
      <c r="A469" s="35"/>
      <c r="B469" s="36"/>
      <c r="C469" s="226" t="s">
        <v>893</v>
      </c>
      <c r="D469" s="226" t="s">
        <v>171</v>
      </c>
      <c r="E469" s="227" t="s">
        <v>894</v>
      </c>
      <c r="F469" s="228" t="s">
        <v>895</v>
      </c>
      <c r="G469" s="229" t="s">
        <v>362</v>
      </c>
      <c r="H469" s="230">
        <v>7</v>
      </c>
      <c r="I469" s="231"/>
      <c r="J469" s="232">
        <f t="shared" si="0"/>
        <v>0</v>
      </c>
      <c r="K469" s="228" t="s">
        <v>19</v>
      </c>
      <c r="L469" s="233"/>
      <c r="M469" s="234" t="s">
        <v>19</v>
      </c>
      <c r="N469" s="235" t="s">
        <v>43</v>
      </c>
      <c r="O469" s="65"/>
      <c r="P469" s="183">
        <f t="shared" si="1"/>
        <v>0</v>
      </c>
      <c r="Q469" s="183">
        <v>0.013</v>
      </c>
      <c r="R469" s="183">
        <f t="shared" si="2"/>
        <v>0.091</v>
      </c>
      <c r="S469" s="183">
        <v>0</v>
      </c>
      <c r="T469" s="184">
        <f t="shared" si="3"/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5" t="s">
        <v>331</v>
      </c>
      <c r="AT469" s="185" t="s">
        <v>171</v>
      </c>
      <c r="AU469" s="185" t="s">
        <v>82</v>
      </c>
      <c r="AY469" s="18" t="s">
        <v>127</v>
      </c>
      <c r="BE469" s="186">
        <f t="shared" si="4"/>
        <v>0</v>
      </c>
      <c r="BF469" s="186">
        <f t="shared" si="5"/>
        <v>0</v>
      </c>
      <c r="BG469" s="186">
        <f t="shared" si="6"/>
        <v>0</v>
      </c>
      <c r="BH469" s="186">
        <f t="shared" si="7"/>
        <v>0</v>
      </c>
      <c r="BI469" s="186">
        <f t="shared" si="8"/>
        <v>0</v>
      </c>
      <c r="BJ469" s="18" t="s">
        <v>80</v>
      </c>
      <c r="BK469" s="186">
        <f t="shared" si="9"/>
        <v>0</v>
      </c>
      <c r="BL469" s="18" t="s">
        <v>233</v>
      </c>
      <c r="BM469" s="185" t="s">
        <v>896</v>
      </c>
    </row>
    <row r="470" spans="1:65" s="2" customFormat="1" ht="22.2" customHeight="1">
      <c r="A470" s="35"/>
      <c r="B470" s="36"/>
      <c r="C470" s="226" t="s">
        <v>897</v>
      </c>
      <c r="D470" s="226" t="s">
        <v>171</v>
      </c>
      <c r="E470" s="227" t="s">
        <v>898</v>
      </c>
      <c r="F470" s="228" t="s">
        <v>899</v>
      </c>
      <c r="G470" s="229" t="s">
        <v>362</v>
      </c>
      <c r="H470" s="230">
        <v>8</v>
      </c>
      <c r="I470" s="231"/>
      <c r="J470" s="232">
        <f t="shared" si="0"/>
        <v>0</v>
      </c>
      <c r="K470" s="228" t="s">
        <v>19</v>
      </c>
      <c r="L470" s="233"/>
      <c r="M470" s="234" t="s">
        <v>19</v>
      </c>
      <c r="N470" s="235" t="s">
        <v>43</v>
      </c>
      <c r="O470" s="65"/>
      <c r="P470" s="183">
        <f t="shared" si="1"/>
        <v>0</v>
      </c>
      <c r="Q470" s="183">
        <v>0.013</v>
      </c>
      <c r="R470" s="183">
        <f t="shared" si="2"/>
        <v>0.104</v>
      </c>
      <c r="S470" s="183">
        <v>0</v>
      </c>
      <c r="T470" s="184">
        <f t="shared" si="3"/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5" t="s">
        <v>331</v>
      </c>
      <c r="AT470" s="185" t="s">
        <v>171</v>
      </c>
      <c r="AU470" s="185" t="s">
        <v>82</v>
      </c>
      <c r="AY470" s="18" t="s">
        <v>127</v>
      </c>
      <c r="BE470" s="186">
        <f t="shared" si="4"/>
        <v>0</v>
      </c>
      <c r="BF470" s="186">
        <f t="shared" si="5"/>
        <v>0</v>
      </c>
      <c r="BG470" s="186">
        <f t="shared" si="6"/>
        <v>0</v>
      </c>
      <c r="BH470" s="186">
        <f t="shared" si="7"/>
        <v>0</v>
      </c>
      <c r="BI470" s="186">
        <f t="shared" si="8"/>
        <v>0</v>
      </c>
      <c r="BJ470" s="18" t="s">
        <v>80</v>
      </c>
      <c r="BK470" s="186">
        <f t="shared" si="9"/>
        <v>0</v>
      </c>
      <c r="BL470" s="18" t="s">
        <v>233</v>
      </c>
      <c r="BM470" s="185" t="s">
        <v>900</v>
      </c>
    </row>
    <row r="471" spans="1:65" s="2" customFormat="1" ht="22.2" customHeight="1">
      <c r="A471" s="35"/>
      <c r="B471" s="36"/>
      <c r="C471" s="226" t="s">
        <v>901</v>
      </c>
      <c r="D471" s="226" t="s">
        <v>171</v>
      </c>
      <c r="E471" s="227" t="s">
        <v>902</v>
      </c>
      <c r="F471" s="228" t="s">
        <v>903</v>
      </c>
      <c r="G471" s="229" t="s">
        <v>362</v>
      </c>
      <c r="H471" s="230">
        <v>3</v>
      </c>
      <c r="I471" s="231"/>
      <c r="J471" s="232">
        <f t="shared" si="0"/>
        <v>0</v>
      </c>
      <c r="K471" s="228" t="s">
        <v>19</v>
      </c>
      <c r="L471" s="233"/>
      <c r="M471" s="234" t="s">
        <v>19</v>
      </c>
      <c r="N471" s="235" t="s">
        <v>43</v>
      </c>
      <c r="O471" s="65"/>
      <c r="P471" s="183">
        <f t="shared" si="1"/>
        <v>0</v>
      </c>
      <c r="Q471" s="183">
        <v>0.014</v>
      </c>
      <c r="R471" s="183">
        <f t="shared" si="2"/>
        <v>0.042</v>
      </c>
      <c r="S471" s="183">
        <v>0</v>
      </c>
      <c r="T471" s="184">
        <f t="shared" si="3"/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331</v>
      </c>
      <c r="AT471" s="185" t="s">
        <v>171</v>
      </c>
      <c r="AU471" s="185" t="s">
        <v>82</v>
      </c>
      <c r="AY471" s="18" t="s">
        <v>127</v>
      </c>
      <c r="BE471" s="186">
        <f t="shared" si="4"/>
        <v>0</v>
      </c>
      <c r="BF471" s="186">
        <f t="shared" si="5"/>
        <v>0</v>
      </c>
      <c r="BG471" s="186">
        <f t="shared" si="6"/>
        <v>0</v>
      </c>
      <c r="BH471" s="186">
        <f t="shared" si="7"/>
        <v>0</v>
      </c>
      <c r="BI471" s="186">
        <f t="shared" si="8"/>
        <v>0</v>
      </c>
      <c r="BJ471" s="18" t="s">
        <v>80</v>
      </c>
      <c r="BK471" s="186">
        <f t="shared" si="9"/>
        <v>0</v>
      </c>
      <c r="BL471" s="18" t="s">
        <v>233</v>
      </c>
      <c r="BM471" s="185" t="s">
        <v>904</v>
      </c>
    </row>
    <row r="472" spans="1:65" s="2" customFormat="1" ht="14.4" customHeight="1">
      <c r="A472" s="35"/>
      <c r="B472" s="36"/>
      <c r="C472" s="226" t="s">
        <v>905</v>
      </c>
      <c r="D472" s="226" t="s">
        <v>171</v>
      </c>
      <c r="E472" s="227" t="s">
        <v>906</v>
      </c>
      <c r="F472" s="228" t="s">
        <v>907</v>
      </c>
      <c r="G472" s="229" t="s">
        <v>362</v>
      </c>
      <c r="H472" s="230">
        <v>1</v>
      </c>
      <c r="I472" s="231"/>
      <c r="J472" s="232">
        <f t="shared" si="0"/>
        <v>0</v>
      </c>
      <c r="K472" s="228" t="s">
        <v>19</v>
      </c>
      <c r="L472" s="233"/>
      <c r="M472" s="234" t="s">
        <v>19</v>
      </c>
      <c r="N472" s="235" t="s">
        <v>43</v>
      </c>
      <c r="O472" s="65"/>
      <c r="P472" s="183">
        <f t="shared" si="1"/>
        <v>0</v>
      </c>
      <c r="Q472" s="183">
        <v>0.014</v>
      </c>
      <c r="R472" s="183">
        <f t="shared" si="2"/>
        <v>0.014</v>
      </c>
      <c r="S472" s="183">
        <v>0</v>
      </c>
      <c r="T472" s="184">
        <f t="shared" si="3"/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85" t="s">
        <v>331</v>
      </c>
      <c r="AT472" s="185" t="s">
        <v>171</v>
      </c>
      <c r="AU472" s="185" t="s">
        <v>82</v>
      </c>
      <c r="AY472" s="18" t="s">
        <v>127</v>
      </c>
      <c r="BE472" s="186">
        <f t="shared" si="4"/>
        <v>0</v>
      </c>
      <c r="BF472" s="186">
        <f t="shared" si="5"/>
        <v>0</v>
      </c>
      <c r="BG472" s="186">
        <f t="shared" si="6"/>
        <v>0</v>
      </c>
      <c r="BH472" s="186">
        <f t="shared" si="7"/>
        <v>0</v>
      </c>
      <c r="BI472" s="186">
        <f t="shared" si="8"/>
        <v>0</v>
      </c>
      <c r="BJ472" s="18" t="s">
        <v>80</v>
      </c>
      <c r="BK472" s="186">
        <f t="shared" si="9"/>
        <v>0</v>
      </c>
      <c r="BL472" s="18" t="s">
        <v>233</v>
      </c>
      <c r="BM472" s="185" t="s">
        <v>908</v>
      </c>
    </row>
    <row r="473" spans="1:65" s="2" customFormat="1" ht="22.2" customHeight="1">
      <c r="A473" s="35"/>
      <c r="B473" s="36"/>
      <c r="C473" s="174" t="s">
        <v>909</v>
      </c>
      <c r="D473" s="174" t="s">
        <v>130</v>
      </c>
      <c r="E473" s="175" t="s">
        <v>910</v>
      </c>
      <c r="F473" s="176" t="s">
        <v>911</v>
      </c>
      <c r="G473" s="177" t="s">
        <v>362</v>
      </c>
      <c r="H473" s="178">
        <v>17</v>
      </c>
      <c r="I473" s="179"/>
      <c r="J473" s="180">
        <f t="shared" si="0"/>
        <v>0</v>
      </c>
      <c r="K473" s="176" t="s">
        <v>134</v>
      </c>
      <c r="L473" s="40"/>
      <c r="M473" s="181" t="s">
        <v>19</v>
      </c>
      <c r="N473" s="182" t="s">
        <v>43</v>
      </c>
      <c r="O473" s="65"/>
      <c r="P473" s="183">
        <f t="shared" si="1"/>
        <v>0</v>
      </c>
      <c r="Q473" s="183">
        <v>0</v>
      </c>
      <c r="R473" s="183">
        <f t="shared" si="2"/>
        <v>0</v>
      </c>
      <c r="S473" s="183">
        <v>0</v>
      </c>
      <c r="T473" s="184">
        <f t="shared" si="3"/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5" t="s">
        <v>233</v>
      </c>
      <c r="AT473" s="185" t="s">
        <v>130</v>
      </c>
      <c r="AU473" s="185" t="s">
        <v>82</v>
      </c>
      <c r="AY473" s="18" t="s">
        <v>127</v>
      </c>
      <c r="BE473" s="186">
        <f t="shared" si="4"/>
        <v>0</v>
      </c>
      <c r="BF473" s="186">
        <f t="shared" si="5"/>
        <v>0</v>
      </c>
      <c r="BG473" s="186">
        <f t="shared" si="6"/>
        <v>0</v>
      </c>
      <c r="BH473" s="186">
        <f t="shared" si="7"/>
        <v>0</v>
      </c>
      <c r="BI473" s="186">
        <f t="shared" si="8"/>
        <v>0</v>
      </c>
      <c r="BJ473" s="18" t="s">
        <v>80</v>
      </c>
      <c r="BK473" s="186">
        <f t="shared" si="9"/>
        <v>0</v>
      </c>
      <c r="BL473" s="18" t="s">
        <v>233</v>
      </c>
      <c r="BM473" s="185" t="s">
        <v>912</v>
      </c>
    </row>
    <row r="474" spans="1:47" s="2" customFormat="1" ht="10.2">
      <c r="A474" s="35"/>
      <c r="B474" s="36"/>
      <c r="C474" s="37"/>
      <c r="D474" s="187" t="s">
        <v>137</v>
      </c>
      <c r="E474" s="37"/>
      <c r="F474" s="188" t="s">
        <v>913</v>
      </c>
      <c r="G474" s="37"/>
      <c r="H474" s="37"/>
      <c r="I474" s="189"/>
      <c r="J474" s="37"/>
      <c r="K474" s="37"/>
      <c r="L474" s="40"/>
      <c r="M474" s="190"/>
      <c r="N474" s="191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137</v>
      </c>
      <c r="AU474" s="18" t="s">
        <v>82</v>
      </c>
    </row>
    <row r="475" spans="1:65" s="2" customFormat="1" ht="22.2" customHeight="1">
      <c r="A475" s="35"/>
      <c r="B475" s="36"/>
      <c r="C475" s="174" t="s">
        <v>914</v>
      </c>
      <c r="D475" s="174" t="s">
        <v>130</v>
      </c>
      <c r="E475" s="175" t="s">
        <v>915</v>
      </c>
      <c r="F475" s="176" t="s">
        <v>916</v>
      </c>
      <c r="G475" s="177" t="s">
        <v>362</v>
      </c>
      <c r="H475" s="178">
        <v>11</v>
      </c>
      <c r="I475" s="179"/>
      <c r="J475" s="180">
        <f>ROUND(I475*H475,2)</f>
        <v>0</v>
      </c>
      <c r="K475" s="176" t="s">
        <v>134</v>
      </c>
      <c r="L475" s="40"/>
      <c r="M475" s="181" t="s">
        <v>19</v>
      </c>
      <c r="N475" s="182" t="s">
        <v>43</v>
      </c>
      <c r="O475" s="65"/>
      <c r="P475" s="183">
        <f>O475*H475</f>
        <v>0</v>
      </c>
      <c r="Q475" s="183">
        <v>0</v>
      </c>
      <c r="R475" s="183">
        <f>Q475*H475</f>
        <v>0</v>
      </c>
      <c r="S475" s="183">
        <v>0</v>
      </c>
      <c r="T475" s="184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5" t="s">
        <v>233</v>
      </c>
      <c r="AT475" s="185" t="s">
        <v>130</v>
      </c>
      <c r="AU475" s="185" t="s">
        <v>82</v>
      </c>
      <c r="AY475" s="18" t="s">
        <v>127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18" t="s">
        <v>80</v>
      </c>
      <c r="BK475" s="186">
        <f>ROUND(I475*H475,2)</f>
        <v>0</v>
      </c>
      <c r="BL475" s="18" t="s">
        <v>233</v>
      </c>
      <c r="BM475" s="185" t="s">
        <v>917</v>
      </c>
    </row>
    <row r="476" spans="1:47" s="2" customFormat="1" ht="10.2">
      <c r="A476" s="35"/>
      <c r="B476" s="36"/>
      <c r="C476" s="37"/>
      <c r="D476" s="187" t="s">
        <v>137</v>
      </c>
      <c r="E476" s="37"/>
      <c r="F476" s="188" t="s">
        <v>918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137</v>
      </c>
      <c r="AU476" s="18" t="s">
        <v>82</v>
      </c>
    </row>
    <row r="477" spans="1:65" s="2" customFormat="1" ht="22.2" customHeight="1">
      <c r="A477" s="35"/>
      <c r="B477" s="36"/>
      <c r="C477" s="174" t="s">
        <v>919</v>
      </c>
      <c r="D477" s="174" t="s">
        <v>130</v>
      </c>
      <c r="E477" s="175" t="s">
        <v>920</v>
      </c>
      <c r="F477" s="176" t="s">
        <v>921</v>
      </c>
      <c r="G477" s="177" t="s">
        <v>362</v>
      </c>
      <c r="H477" s="178">
        <v>2</v>
      </c>
      <c r="I477" s="179"/>
      <c r="J477" s="180">
        <f>ROUND(I477*H477,2)</f>
        <v>0</v>
      </c>
      <c r="K477" s="176" t="s">
        <v>134</v>
      </c>
      <c r="L477" s="40"/>
      <c r="M477" s="181" t="s">
        <v>19</v>
      </c>
      <c r="N477" s="182" t="s">
        <v>43</v>
      </c>
      <c r="O477" s="65"/>
      <c r="P477" s="183">
        <f>O477*H477</f>
        <v>0</v>
      </c>
      <c r="Q477" s="183">
        <v>0</v>
      </c>
      <c r="R477" s="183">
        <f>Q477*H477</f>
        <v>0</v>
      </c>
      <c r="S477" s="183">
        <v>0</v>
      </c>
      <c r="T477" s="18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5" t="s">
        <v>233</v>
      </c>
      <c r="AT477" s="185" t="s">
        <v>130</v>
      </c>
      <c r="AU477" s="185" t="s">
        <v>82</v>
      </c>
      <c r="AY477" s="18" t="s">
        <v>127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8" t="s">
        <v>80</v>
      </c>
      <c r="BK477" s="186">
        <f>ROUND(I477*H477,2)</f>
        <v>0</v>
      </c>
      <c r="BL477" s="18" t="s">
        <v>233</v>
      </c>
      <c r="BM477" s="185" t="s">
        <v>922</v>
      </c>
    </row>
    <row r="478" spans="1:47" s="2" customFormat="1" ht="10.2">
      <c r="A478" s="35"/>
      <c r="B478" s="36"/>
      <c r="C478" s="37"/>
      <c r="D478" s="187" t="s">
        <v>137</v>
      </c>
      <c r="E478" s="37"/>
      <c r="F478" s="188" t="s">
        <v>923</v>
      </c>
      <c r="G478" s="37"/>
      <c r="H478" s="37"/>
      <c r="I478" s="189"/>
      <c r="J478" s="37"/>
      <c r="K478" s="37"/>
      <c r="L478" s="40"/>
      <c r="M478" s="190"/>
      <c r="N478" s="191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137</v>
      </c>
      <c r="AU478" s="18" t="s">
        <v>82</v>
      </c>
    </row>
    <row r="479" spans="1:65" s="2" customFormat="1" ht="14.4" customHeight="1">
      <c r="A479" s="35"/>
      <c r="B479" s="36"/>
      <c r="C479" s="226" t="s">
        <v>924</v>
      </c>
      <c r="D479" s="226" t="s">
        <v>171</v>
      </c>
      <c r="E479" s="227" t="s">
        <v>925</v>
      </c>
      <c r="F479" s="228" t="s">
        <v>926</v>
      </c>
      <c r="G479" s="229" t="s">
        <v>206</v>
      </c>
      <c r="H479" s="230">
        <v>28</v>
      </c>
      <c r="I479" s="231"/>
      <c r="J479" s="232">
        <f>ROUND(I479*H479,2)</f>
        <v>0</v>
      </c>
      <c r="K479" s="228" t="s">
        <v>134</v>
      </c>
      <c r="L479" s="233"/>
      <c r="M479" s="234" t="s">
        <v>19</v>
      </c>
      <c r="N479" s="235" t="s">
        <v>43</v>
      </c>
      <c r="O479" s="65"/>
      <c r="P479" s="183">
        <f>O479*H479</f>
        <v>0</v>
      </c>
      <c r="Q479" s="183">
        <v>0.005</v>
      </c>
      <c r="R479" s="183">
        <f>Q479*H479</f>
        <v>0.14</v>
      </c>
      <c r="S479" s="183">
        <v>0</v>
      </c>
      <c r="T479" s="184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5" t="s">
        <v>331</v>
      </c>
      <c r="AT479" s="185" t="s">
        <v>171</v>
      </c>
      <c r="AU479" s="185" t="s">
        <v>82</v>
      </c>
      <c r="AY479" s="18" t="s">
        <v>127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8" t="s">
        <v>80</v>
      </c>
      <c r="BK479" s="186">
        <f>ROUND(I479*H479,2)</f>
        <v>0</v>
      </c>
      <c r="BL479" s="18" t="s">
        <v>233</v>
      </c>
      <c r="BM479" s="185" t="s">
        <v>927</v>
      </c>
    </row>
    <row r="480" spans="1:65" s="2" customFormat="1" ht="22.2" customHeight="1">
      <c r="A480" s="35"/>
      <c r="B480" s="36"/>
      <c r="C480" s="174" t="s">
        <v>928</v>
      </c>
      <c r="D480" s="174" t="s">
        <v>130</v>
      </c>
      <c r="E480" s="175" t="s">
        <v>929</v>
      </c>
      <c r="F480" s="176" t="s">
        <v>930</v>
      </c>
      <c r="G480" s="177" t="s">
        <v>532</v>
      </c>
      <c r="H480" s="178">
        <v>0.637</v>
      </c>
      <c r="I480" s="179"/>
      <c r="J480" s="180">
        <f>ROUND(I480*H480,2)</f>
        <v>0</v>
      </c>
      <c r="K480" s="176" t="s">
        <v>134</v>
      </c>
      <c r="L480" s="40"/>
      <c r="M480" s="181" t="s">
        <v>19</v>
      </c>
      <c r="N480" s="182" t="s">
        <v>43</v>
      </c>
      <c r="O480" s="65"/>
      <c r="P480" s="183">
        <f>O480*H480</f>
        <v>0</v>
      </c>
      <c r="Q480" s="183">
        <v>0</v>
      </c>
      <c r="R480" s="183">
        <f>Q480*H480</f>
        <v>0</v>
      </c>
      <c r="S480" s="183">
        <v>0</v>
      </c>
      <c r="T480" s="18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85" t="s">
        <v>233</v>
      </c>
      <c r="AT480" s="185" t="s">
        <v>130</v>
      </c>
      <c r="AU480" s="185" t="s">
        <v>82</v>
      </c>
      <c r="AY480" s="18" t="s">
        <v>127</v>
      </c>
      <c r="BE480" s="186">
        <f>IF(N480="základní",J480,0)</f>
        <v>0</v>
      </c>
      <c r="BF480" s="186">
        <f>IF(N480="snížená",J480,0)</f>
        <v>0</v>
      </c>
      <c r="BG480" s="186">
        <f>IF(N480="zákl. přenesená",J480,0)</f>
        <v>0</v>
      </c>
      <c r="BH480" s="186">
        <f>IF(N480="sníž. přenesená",J480,0)</f>
        <v>0</v>
      </c>
      <c r="BI480" s="186">
        <f>IF(N480="nulová",J480,0)</f>
        <v>0</v>
      </c>
      <c r="BJ480" s="18" t="s">
        <v>80</v>
      </c>
      <c r="BK480" s="186">
        <f>ROUND(I480*H480,2)</f>
        <v>0</v>
      </c>
      <c r="BL480" s="18" t="s">
        <v>233</v>
      </c>
      <c r="BM480" s="185" t="s">
        <v>931</v>
      </c>
    </row>
    <row r="481" spans="1:47" s="2" customFormat="1" ht="10.2">
      <c r="A481" s="35"/>
      <c r="B481" s="36"/>
      <c r="C481" s="37"/>
      <c r="D481" s="187" t="s">
        <v>137</v>
      </c>
      <c r="E481" s="37"/>
      <c r="F481" s="188" t="s">
        <v>932</v>
      </c>
      <c r="G481" s="37"/>
      <c r="H481" s="37"/>
      <c r="I481" s="189"/>
      <c r="J481" s="37"/>
      <c r="K481" s="37"/>
      <c r="L481" s="40"/>
      <c r="M481" s="190"/>
      <c r="N481" s="191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137</v>
      </c>
      <c r="AU481" s="18" t="s">
        <v>82</v>
      </c>
    </row>
    <row r="482" spans="2:63" s="12" customFormat="1" ht="22.8" customHeight="1">
      <c r="B482" s="158"/>
      <c r="C482" s="159"/>
      <c r="D482" s="160" t="s">
        <v>71</v>
      </c>
      <c r="E482" s="172" t="s">
        <v>933</v>
      </c>
      <c r="F482" s="172" t="s">
        <v>934</v>
      </c>
      <c r="G482" s="159"/>
      <c r="H482" s="159"/>
      <c r="I482" s="162"/>
      <c r="J482" s="173">
        <f>BK482</f>
        <v>0</v>
      </c>
      <c r="K482" s="159"/>
      <c r="L482" s="164"/>
      <c r="M482" s="165"/>
      <c r="N482" s="166"/>
      <c r="O482" s="166"/>
      <c r="P482" s="167">
        <f>SUM(P483:P499)</f>
        <v>0</v>
      </c>
      <c r="Q482" s="166"/>
      <c r="R482" s="167">
        <f>SUM(R483:R499)</f>
        <v>0.02257</v>
      </c>
      <c r="S482" s="166"/>
      <c r="T482" s="168">
        <f>SUM(T483:T499)</f>
        <v>0.38022</v>
      </c>
      <c r="AR482" s="169" t="s">
        <v>82</v>
      </c>
      <c r="AT482" s="170" t="s">
        <v>71</v>
      </c>
      <c r="AU482" s="170" t="s">
        <v>80</v>
      </c>
      <c r="AY482" s="169" t="s">
        <v>127</v>
      </c>
      <c r="BK482" s="171">
        <f>SUM(BK483:BK499)</f>
        <v>0</v>
      </c>
    </row>
    <row r="483" spans="1:65" s="2" customFormat="1" ht="14.4" customHeight="1">
      <c r="A483" s="35"/>
      <c r="B483" s="36"/>
      <c r="C483" s="174" t="s">
        <v>935</v>
      </c>
      <c r="D483" s="174" t="s">
        <v>130</v>
      </c>
      <c r="E483" s="175" t="s">
        <v>936</v>
      </c>
      <c r="F483" s="176" t="s">
        <v>937</v>
      </c>
      <c r="G483" s="177" t="s">
        <v>133</v>
      </c>
      <c r="H483" s="178">
        <v>4.791</v>
      </c>
      <c r="I483" s="179"/>
      <c r="J483" s="180">
        <f>ROUND(I483*H483,2)</f>
        <v>0</v>
      </c>
      <c r="K483" s="176" t="s">
        <v>134</v>
      </c>
      <c r="L483" s="40"/>
      <c r="M483" s="181" t="s">
        <v>19</v>
      </c>
      <c r="N483" s="182" t="s">
        <v>43</v>
      </c>
      <c r="O483" s="65"/>
      <c r="P483" s="183">
        <f>O483*H483</f>
        <v>0</v>
      </c>
      <c r="Q483" s="183">
        <v>0</v>
      </c>
      <c r="R483" s="183">
        <f>Q483*H483</f>
        <v>0</v>
      </c>
      <c r="S483" s="183">
        <v>0.02</v>
      </c>
      <c r="T483" s="184">
        <f>S483*H483</f>
        <v>0.09582000000000002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5" t="s">
        <v>233</v>
      </c>
      <c r="AT483" s="185" t="s">
        <v>130</v>
      </c>
      <c r="AU483" s="185" t="s">
        <v>82</v>
      </c>
      <c r="AY483" s="18" t="s">
        <v>127</v>
      </c>
      <c r="BE483" s="186">
        <f>IF(N483="základní",J483,0)</f>
        <v>0</v>
      </c>
      <c r="BF483" s="186">
        <f>IF(N483="snížená",J483,0)</f>
        <v>0</v>
      </c>
      <c r="BG483" s="186">
        <f>IF(N483="zákl. přenesená",J483,0)</f>
        <v>0</v>
      </c>
      <c r="BH483" s="186">
        <f>IF(N483="sníž. přenesená",J483,0)</f>
        <v>0</v>
      </c>
      <c r="BI483" s="186">
        <f>IF(N483="nulová",J483,0)</f>
        <v>0</v>
      </c>
      <c r="BJ483" s="18" t="s">
        <v>80</v>
      </c>
      <c r="BK483" s="186">
        <f>ROUND(I483*H483,2)</f>
        <v>0</v>
      </c>
      <c r="BL483" s="18" t="s">
        <v>233</v>
      </c>
      <c r="BM483" s="185" t="s">
        <v>938</v>
      </c>
    </row>
    <row r="484" spans="1:47" s="2" customFormat="1" ht="10.2">
      <c r="A484" s="35"/>
      <c r="B484" s="36"/>
      <c r="C484" s="37"/>
      <c r="D484" s="187" t="s">
        <v>137</v>
      </c>
      <c r="E484" s="37"/>
      <c r="F484" s="188" t="s">
        <v>939</v>
      </c>
      <c r="G484" s="37"/>
      <c r="H484" s="37"/>
      <c r="I484" s="189"/>
      <c r="J484" s="37"/>
      <c r="K484" s="37"/>
      <c r="L484" s="40"/>
      <c r="M484" s="190"/>
      <c r="N484" s="191"/>
      <c r="O484" s="65"/>
      <c r="P484" s="65"/>
      <c r="Q484" s="65"/>
      <c r="R484" s="65"/>
      <c r="S484" s="65"/>
      <c r="T484" s="66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137</v>
      </c>
      <c r="AU484" s="18" t="s">
        <v>82</v>
      </c>
    </row>
    <row r="485" spans="2:51" s="13" customFormat="1" ht="10.2">
      <c r="B485" s="192"/>
      <c r="C485" s="193"/>
      <c r="D485" s="194" t="s">
        <v>139</v>
      </c>
      <c r="E485" s="195" t="s">
        <v>19</v>
      </c>
      <c r="F485" s="196" t="s">
        <v>940</v>
      </c>
      <c r="G485" s="193"/>
      <c r="H485" s="197">
        <v>4.791</v>
      </c>
      <c r="I485" s="198"/>
      <c r="J485" s="193"/>
      <c r="K485" s="193"/>
      <c r="L485" s="199"/>
      <c r="M485" s="200"/>
      <c r="N485" s="201"/>
      <c r="O485" s="201"/>
      <c r="P485" s="201"/>
      <c r="Q485" s="201"/>
      <c r="R485" s="201"/>
      <c r="S485" s="201"/>
      <c r="T485" s="202"/>
      <c r="AT485" s="203" t="s">
        <v>139</v>
      </c>
      <c r="AU485" s="203" t="s">
        <v>82</v>
      </c>
      <c r="AV485" s="13" t="s">
        <v>82</v>
      </c>
      <c r="AW485" s="13" t="s">
        <v>33</v>
      </c>
      <c r="AX485" s="13" t="s">
        <v>80</v>
      </c>
      <c r="AY485" s="203" t="s">
        <v>127</v>
      </c>
    </row>
    <row r="486" spans="1:65" s="2" customFormat="1" ht="22.2" customHeight="1">
      <c r="A486" s="35"/>
      <c r="B486" s="36"/>
      <c r="C486" s="174" t="s">
        <v>941</v>
      </c>
      <c r="D486" s="174" t="s">
        <v>130</v>
      </c>
      <c r="E486" s="175" t="s">
        <v>942</v>
      </c>
      <c r="F486" s="176" t="s">
        <v>943</v>
      </c>
      <c r="G486" s="177" t="s">
        <v>362</v>
      </c>
      <c r="H486" s="178">
        <v>1</v>
      </c>
      <c r="I486" s="179"/>
      <c r="J486" s="180">
        <f>ROUND(I486*H486,2)</f>
        <v>0</v>
      </c>
      <c r="K486" s="176" t="s">
        <v>134</v>
      </c>
      <c r="L486" s="40"/>
      <c r="M486" s="181" t="s">
        <v>19</v>
      </c>
      <c r="N486" s="182" t="s">
        <v>43</v>
      </c>
      <c r="O486" s="65"/>
      <c r="P486" s="183">
        <f>O486*H486</f>
        <v>0</v>
      </c>
      <c r="Q486" s="183">
        <v>4E-05</v>
      </c>
      <c r="R486" s="183">
        <f>Q486*H486</f>
        <v>4E-05</v>
      </c>
      <c r="S486" s="183">
        <v>0</v>
      </c>
      <c r="T486" s="184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5" t="s">
        <v>233</v>
      </c>
      <c r="AT486" s="185" t="s">
        <v>130</v>
      </c>
      <c r="AU486" s="185" t="s">
        <v>82</v>
      </c>
      <c r="AY486" s="18" t="s">
        <v>127</v>
      </c>
      <c r="BE486" s="186">
        <f>IF(N486="základní",J486,0)</f>
        <v>0</v>
      </c>
      <c r="BF486" s="186">
        <f>IF(N486="snížená",J486,0)</f>
        <v>0</v>
      </c>
      <c r="BG486" s="186">
        <f>IF(N486="zákl. přenesená",J486,0)</f>
        <v>0</v>
      </c>
      <c r="BH486" s="186">
        <f>IF(N486="sníž. přenesená",J486,0)</f>
        <v>0</v>
      </c>
      <c r="BI486" s="186">
        <f>IF(N486="nulová",J486,0)</f>
        <v>0</v>
      </c>
      <c r="BJ486" s="18" t="s">
        <v>80</v>
      </c>
      <c r="BK486" s="186">
        <f>ROUND(I486*H486,2)</f>
        <v>0</v>
      </c>
      <c r="BL486" s="18" t="s">
        <v>233</v>
      </c>
      <c r="BM486" s="185" t="s">
        <v>944</v>
      </c>
    </row>
    <row r="487" spans="1:47" s="2" customFormat="1" ht="10.2">
      <c r="A487" s="35"/>
      <c r="B487" s="36"/>
      <c r="C487" s="37"/>
      <c r="D487" s="187" t="s">
        <v>137</v>
      </c>
      <c r="E487" s="37"/>
      <c r="F487" s="188" t="s">
        <v>945</v>
      </c>
      <c r="G487" s="37"/>
      <c r="H487" s="37"/>
      <c r="I487" s="189"/>
      <c r="J487" s="37"/>
      <c r="K487" s="37"/>
      <c r="L487" s="40"/>
      <c r="M487" s="190"/>
      <c r="N487" s="191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137</v>
      </c>
      <c r="AU487" s="18" t="s">
        <v>82</v>
      </c>
    </row>
    <row r="488" spans="1:65" s="2" customFormat="1" ht="14.4" customHeight="1">
      <c r="A488" s="35"/>
      <c r="B488" s="36"/>
      <c r="C488" s="226" t="s">
        <v>946</v>
      </c>
      <c r="D488" s="226" t="s">
        <v>171</v>
      </c>
      <c r="E488" s="227" t="s">
        <v>947</v>
      </c>
      <c r="F488" s="228" t="s">
        <v>948</v>
      </c>
      <c r="G488" s="229" t="s">
        <v>133</v>
      </c>
      <c r="H488" s="230">
        <v>1</v>
      </c>
      <c r="I488" s="231"/>
      <c r="J488" s="232">
        <f>ROUND(I488*H488,2)</f>
        <v>0</v>
      </c>
      <c r="K488" s="228" t="s">
        <v>19</v>
      </c>
      <c r="L488" s="233"/>
      <c r="M488" s="234" t="s">
        <v>19</v>
      </c>
      <c r="N488" s="235" t="s">
        <v>43</v>
      </c>
      <c r="O488" s="65"/>
      <c r="P488" s="183">
        <f>O488*H488</f>
        <v>0</v>
      </c>
      <c r="Q488" s="183">
        <v>0.0056</v>
      </c>
      <c r="R488" s="183">
        <f>Q488*H488</f>
        <v>0.0056</v>
      </c>
      <c r="S488" s="183">
        <v>0</v>
      </c>
      <c r="T488" s="184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5" t="s">
        <v>331</v>
      </c>
      <c r="AT488" s="185" t="s">
        <v>171</v>
      </c>
      <c r="AU488" s="185" t="s">
        <v>82</v>
      </c>
      <c r="AY488" s="18" t="s">
        <v>127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8" t="s">
        <v>80</v>
      </c>
      <c r="BK488" s="186">
        <f>ROUND(I488*H488,2)</f>
        <v>0</v>
      </c>
      <c r="BL488" s="18" t="s">
        <v>233</v>
      </c>
      <c r="BM488" s="185" t="s">
        <v>949</v>
      </c>
    </row>
    <row r="489" spans="1:65" s="2" customFormat="1" ht="22.2" customHeight="1">
      <c r="A489" s="35"/>
      <c r="B489" s="36"/>
      <c r="C489" s="174" t="s">
        <v>950</v>
      </c>
      <c r="D489" s="174" t="s">
        <v>130</v>
      </c>
      <c r="E489" s="175" t="s">
        <v>951</v>
      </c>
      <c r="F489" s="176" t="s">
        <v>952</v>
      </c>
      <c r="G489" s="177" t="s">
        <v>362</v>
      </c>
      <c r="H489" s="178">
        <v>1</v>
      </c>
      <c r="I489" s="179"/>
      <c r="J489" s="180">
        <f>ROUND(I489*H489,2)</f>
        <v>0</v>
      </c>
      <c r="K489" s="176" t="s">
        <v>134</v>
      </c>
      <c r="L489" s="40"/>
      <c r="M489" s="181" t="s">
        <v>19</v>
      </c>
      <c r="N489" s="182" t="s">
        <v>43</v>
      </c>
      <c r="O489" s="65"/>
      <c r="P489" s="183">
        <f>O489*H489</f>
        <v>0</v>
      </c>
      <c r="Q489" s="183">
        <v>5E-05</v>
      </c>
      <c r="R489" s="183">
        <f>Q489*H489</f>
        <v>5E-05</v>
      </c>
      <c r="S489" s="183">
        <v>0</v>
      </c>
      <c r="T489" s="184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5" t="s">
        <v>233</v>
      </c>
      <c r="AT489" s="185" t="s">
        <v>130</v>
      </c>
      <c r="AU489" s="185" t="s">
        <v>82</v>
      </c>
      <c r="AY489" s="18" t="s">
        <v>127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8" t="s">
        <v>80</v>
      </c>
      <c r="BK489" s="186">
        <f>ROUND(I489*H489,2)</f>
        <v>0</v>
      </c>
      <c r="BL489" s="18" t="s">
        <v>233</v>
      </c>
      <c r="BM489" s="185" t="s">
        <v>953</v>
      </c>
    </row>
    <row r="490" spans="1:47" s="2" customFormat="1" ht="10.2">
      <c r="A490" s="35"/>
      <c r="B490" s="36"/>
      <c r="C490" s="37"/>
      <c r="D490" s="187" t="s">
        <v>137</v>
      </c>
      <c r="E490" s="37"/>
      <c r="F490" s="188" t="s">
        <v>954</v>
      </c>
      <c r="G490" s="37"/>
      <c r="H490" s="37"/>
      <c r="I490" s="189"/>
      <c r="J490" s="37"/>
      <c r="K490" s="37"/>
      <c r="L490" s="40"/>
      <c r="M490" s="190"/>
      <c r="N490" s="191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137</v>
      </c>
      <c r="AU490" s="18" t="s">
        <v>82</v>
      </c>
    </row>
    <row r="491" spans="1:65" s="2" customFormat="1" ht="14.4" customHeight="1">
      <c r="A491" s="35"/>
      <c r="B491" s="36"/>
      <c r="C491" s="226" t="s">
        <v>955</v>
      </c>
      <c r="D491" s="226" t="s">
        <v>171</v>
      </c>
      <c r="E491" s="227" t="s">
        <v>956</v>
      </c>
      <c r="F491" s="228" t="s">
        <v>957</v>
      </c>
      <c r="G491" s="229" t="s">
        <v>133</v>
      </c>
      <c r="H491" s="230">
        <v>1</v>
      </c>
      <c r="I491" s="231"/>
      <c r="J491" s="232">
        <f>ROUND(I491*H491,2)</f>
        <v>0</v>
      </c>
      <c r="K491" s="228" t="s">
        <v>19</v>
      </c>
      <c r="L491" s="233"/>
      <c r="M491" s="234" t="s">
        <v>19</v>
      </c>
      <c r="N491" s="235" t="s">
        <v>43</v>
      </c>
      <c r="O491" s="65"/>
      <c r="P491" s="183">
        <f>O491*H491</f>
        <v>0</v>
      </c>
      <c r="Q491" s="183">
        <v>0.0056</v>
      </c>
      <c r="R491" s="183">
        <f>Q491*H491</f>
        <v>0.0056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331</v>
      </c>
      <c r="AT491" s="185" t="s">
        <v>171</v>
      </c>
      <c r="AU491" s="185" t="s">
        <v>82</v>
      </c>
      <c r="AY491" s="18" t="s">
        <v>127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8" t="s">
        <v>80</v>
      </c>
      <c r="BK491" s="186">
        <f>ROUND(I491*H491,2)</f>
        <v>0</v>
      </c>
      <c r="BL491" s="18" t="s">
        <v>233</v>
      </c>
      <c r="BM491" s="185" t="s">
        <v>958</v>
      </c>
    </row>
    <row r="492" spans="1:65" s="2" customFormat="1" ht="14.4" customHeight="1">
      <c r="A492" s="35"/>
      <c r="B492" s="36"/>
      <c r="C492" s="174" t="s">
        <v>959</v>
      </c>
      <c r="D492" s="174" t="s">
        <v>130</v>
      </c>
      <c r="E492" s="175" t="s">
        <v>960</v>
      </c>
      <c r="F492" s="176" t="s">
        <v>961</v>
      </c>
      <c r="G492" s="177" t="s">
        <v>206</v>
      </c>
      <c r="H492" s="178">
        <v>6</v>
      </c>
      <c r="I492" s="179"/>
      <c r="J492" s="180">
        <f>ROUND(I492*H492,2)</f>
        <v>0</v>
      </c>
      <c r="K492" s="176" t="s">
        <v>134</v>
      </c>
      <c r="L492" s="40"/>
      <c r="M492" s="181" t="s">
        <v>19</v>
      </c>
      <c r="N492" s="182" t="s">
        <v>43</v>
      </c>
      <c r="O492" s="65"/>
      <c r="P492" s="183">
        <f>O492*H492</f>
        <v>0</v>
      </c>
      <c r="Q492" s="183">
        <v>0</v>
      </c>
      <c r="R492" s="183">
        <f>Q492*H492</f>
        <v>0</v>
      </c>
      <c r="S492" s="183">
        <v>0.016</v>
      </c>
      <c r="T492" s="184">
        <f>S492*H492</f>
        <v>0.096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233</v>
      </c>
      <c r="AT492" s="185" t="s">
        <v>130</v>
      </c>
      <c r="AU492" s="185" t="s">
        <v>82</v>
      </c>
      <c r="AY492" s="18" t="s">
        <v>127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8" t="s">
        <v>80</v>
      </c>
      <c r="BK492" s="186">
        <f>ROUND(I492*H492,2)</f>
        <v>0</v>
      </c>
      <c r="BL492" s="18" t="s">
        <v>233</v>
      </c>
      <c r="BM492" s="185" t="s">
        <v>962</v>
      </c>
    </row>
    <row r="493" spans="1:47" s="2" customFormat="1" ht="10.2">
      <c r="A493" s="35"/>
      <c r="B493" s="36"/>
      <c r="C493" s="37"/>
      <c r="D493" s="187" t="s">
        <v>137</v>
      </c>
      <c r="E493" s="37"/>
      <c r="F493" s="188" t="s">
        <v>963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137</v>
      </c>
      <c r="AU493" s="18" t="s">
        <v>82</v>
      </c>
    </row>
    <row r="494" spans="1:65" s="2" customFormat="1" ht="14.4" customHeight="1">
      <c r="A494" s="35"/>
      <c r="B494" s="36"/>
      <c r="C494" s="174" t="s">
        <v>964</v>
      </c>
      <c r="D494" s="174" t="s">
        <v>130</v>
      </c>
      <c r="E494" s="175" t="s">
        <v>965</v>
      </c>
      <c r="F494" s="176" t="s">
        <v>966</v>
      </c>
      <c r="G494" s="177" t="s">
        <v>206</v>
      </c>
      <c r="H494" s="178">
        <v>4</v>
      </c>
      <c r="I494" s="179"/>
      <c r="J494" s="180">
        <f>ROUND(I494*H494,2)</f>
        <v>0</v>
      </c>
      <c r="K494" s="176" t="s">
        <v>134</v>
      </c>
      <c r="L494" s="40"/>
      <c r="M494" s="181" t="s">
        <v>19</v>
      </c>
      <c r="N494" s="182" t="s">
        <v>43</v>
      </c>
      <c r="O494" s="65"/>
      <c r="P494" s="183">
        <f>O494*H494</f>
        <v>0</v>
      </c>
      <c r="Q494" s="183">
        <v>0</v>
      </c>
      <c r="R494" s="183">
        <f>Q494*H494</f>
        <v>0</v>
      </c>
      <c r="S494" s="183">
        <v>0.0001</v>
      </c>
      <c r="T494" s="184">
        <f>S494*H494</f>
        <v>0.0004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5" t="s">
        <v>233</v>
      </c>
      <c r="AT494" s="185" t="s">
        <v>130</v>
      </c>
      <c r="AU494" s="185" t="s">
        <v>82</v>
      </c>
      <c r="AY494" s="18" t="s">
        <v>127</v>
      </c>
      <c r="BE494" s="186">
        <f>IF(N494="základní",J494,0)</f>
        <v>0</v>
      </c>
      <c r="BF494" s="186">
        <f>IF(N494="snížená",J494,0)</f>
        <v>0</v>
      </c>
      <c r="BG494" s="186">
        <f>IF(N494="zákl. přenesená",J494,0)</f>
        <v>0</v>
      </c>
      <c r="BH494" s="186">
        <f>IF(N494="sníž. přenesená",J494,0)</f>
        <v>0</v>
      </c>
      <c r="BI494" s="186">
        <f>IF(N494="nulová",J494,0)</f>
        <v>0</v>
      </c>
      <c r="BJ494" s="18" t="s">
        <v>80</v>
      </c>
      <c r="BK494" s="186">
        <f>ROUND(I494*H494,2)</f>
        <v>0</v>
      </c>
      <c r="BL494" s="18" t="s">
        <v>233</v>
      </c>
      <c r="BM494" s="185" t="s">
        <v>967</v>
      </c>
    </row>
    <row r="495" spans="1:47" s="2" customFormat="1" ht="10.2">
      <c r="A495" s="35"/>
      <c r="B495" s="36"/>
      <c r="C495" s="37"/>
      <c r="D495" s="187" t="s">
        <v>137</v>
      </c>
      <c r="E495" s="37"/>
      <c r="F495" s="188" t="s">
        <v>968</v>
      </c>
      <c r="G495" s="37"/>
      <c r="H495" s="37"/>
      <c r="I495" s="189"/>
      <c r="J495" s="37"/>
      <c r="K495" s="37"/>
      <c r="L495" s="40"/>
      <c r="M495" s="190"/>
      <c r="N495" s="191"/>
      <c r="O495" s="65"/>
      <c r="P495" s="65"/>
      <c r="Q495" s="65"/>
      <c r="R495" s="65"/>
      <c r="S495" s="65"/>
      <c r="T495" s="66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137</v>
      </c>
      <c r="AU495" s="18" t="s">
        <v>82</v>
      </c>
    </row>
    <row r="496" spans="1:65" s="2" customFormat="1" ht="14.4" customHeight="1">
      <c r="A496" s="35"/>
      <c r="B496" s="36"/>
      <c r="C496" s="174" t="s">
        <v>969</v>
      </c>
      <c r="D496" s="174" t="s">
        <v>130</v>
      </c>
      <c r="E496" s="175" t="s">
        <v>970</v>
      </c>
      <c r="F496" s="176" t="s">
        <v>971</v>
      </c>
      <c r="G496" s="177" t="s">
        <v>574</v>
      </c>
      <c r="H496" s="178">
        <v>188</v>
      </c>
      <c r="I496" s="179"/>
      <c r="J496" s="180">
        <f>ROUND(I496*H496,2)</f>
        <v>0</v>
      </c>
      <c r="K496" s="176" t="s">
        <v>134</v>
      </c>
      <c r="L496" s="40"/>
      <c r="M496" s="181" t="s">
        <v>19</v>
      </c>
      <c r="N496" s="182" t="s">
        <v>43</v>
      </c>
      <c r="O496" s="65"/>
      <c r="P496" s="183">
        <f>O496*H496</f>
        <v>0</v>
      </c>
      <c r="Q496" s="183">
        <v>6E-05</v>
      </c>
      <c r="R496" s="183">
        <f>Q496*H496</f>
        <v>0.01128</v>
      </c>
      <c r="S496" s="183">
        <v>0</v>
      </c>
      <c r="T496" s="184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85" t="s">
        <v>233</v>
      </c>
      <c r="AT496" s="185" t="s">
        <v>130</v>
      </c>
      <c r="AU496" s="185" t="s">
        <v>82</v>
      </c>
      <c r="AY496" s="18" t="s">
        <v>127</v>
      </c>
      <c r="BE496" s="186">
        <f>IF(N496="základní",J496,0)</f>
        <v>0</v>
      </c>
      <c r="BF496" s="186">
        <f>IF(N496="snížená",J496,0)</f>
        <v>0</v>
      </c>
      <c r="BG496" s="186">
        <f>IF(N496="zákl. přenesená",J496,0)</f>
        <v>0</v>
      </c>
      <c r="BH496" s="186">
        <f>IF(N496="sníž. přenesená",J496,0)</f>
        <v>0</v>
      </c>
      <c r="BI496" s="186">
        <f>IF(N496="nulová",J496,0)</f>
        <v>0</v>
      </c>
      <c r="BJ496" s="18" t="s">
        <v>80</v>
      </c>
      <c r="BK496" s="186">
        <f>ROUND(I496*H496,2)</f>
        <v>0</v>
      </c>
      <c r="BL496" s="18" t="s">
        <v>233</v>
      </c>
      <c r="BM496" s="185" t="s">
        <v>972</v>
      </c>
    </row>
    <row r="497" spans="1:47" s="2" customFormat="1" ht="10.2">
      <c r="A497" s="35"/>
      <c r="B497" s="36"/>
      <c r="C497" s="37"/>
      <c r="D497" s="187" t="s">
        <v>137</v>
      </c>
      <c r="E497" s="37"/>
      <c r="F497" s="188" t="s">
        <v>973</v>
      </c>
      <c r="G497" s="37"/>
      <c r="H497" s="37"/>
      <c r="I497" s="189"/>
      <c r="J497" s="37"/>
      <c r="K497" s="37"/>
      <c r="L497" s="40"/>
      <c r="M497" s="190"/>
      <c r="N497" s="191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137</v>
      </c>
      <c r="AU497" s="18" t="s">
        <v>82</v>
      </c>
    </row>
    <row r="498" spans="1:65" s="2" customFormat="1" ht="14.4" customHeight="1">
      <c r="A498" s="35"/>
      <c r="B498" s="36"/>
      <c r="C498" s="174" t="s">
        <v>974</v>
      </c>
      <c r="D498" s="174" t="s">
        <v>130</v>
      </c>
      <c r="E498" s="175" t="s">
        <v>975</v>
      </c>
      <c r="F498" s="176" t="s">
        <v>976</v>
      </c>
      <c r="G498" s="177" t="s">
        <v>574</v>
      </c>
      <c r="H498" s="178">
        <v>188</v>
      </c>
      <c r="I498" s="179"/>
      <c r="J498" s="180">
        <f>ROUND(I498*H498,2)</f>
        <v>0</v>
      </c>
      <c r="K498" s="176" t="s">
        <v>134</v>
      </c>
      <c r="L498" s="40"/>
      <c r="M498" s="181" t="s">
        <v>19</v>
      </c>
      <c r="N498" s="182" t="s">
        <v>43</v>
      </c>
      <c r="O498" s="65"/>
      <c r="P498" s="183">
        <f>O498*H498</f>
        <v>0</v>
      </c>
      <c r="Q498" s="183">
        <v>0</v>
      </c>
      <c r="R498" s="183">
        <f>Q498*H498</f>
        <v>0</v>
      </c>
      <c r="S498" s="183">
        <v>0.001</v>
      </c>
      <c r="T498" s="184">
        <f>S498*H498</f>
        <v>0.188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5" t="s">
        <v>233</v>
      </c>
      <c r="AT498" s="185" t="s">
        <v>130</v>
      </c>
      <c r="AU498" s="185" t="s">
        <v>82</v>
      </c>
      <c r="AY498" s="18" t="s">
        <v>127</v>
      </c>
      <c r="BE498" s="186">
        <f>IF(N498="základní",J498,0)</f>
        <v>0</v>
      </c>
      <c r="BF498" s="186">
        <f>IF(N498="snížená",J498,0)</f>
        <v>0</v>
      </c>
      <c r="BG498" s="186">
        <f>IF(N498="zákl. přenesená",J498,0)</f>
        <v>0</v>
      </c>
      <c r="BH498" s="186">
        <f>IF(N498="sníž. přenesená",J498,0)</f>
        <v>0</v>
      </c>
      <c r="BI498" s="186">
        <f>IF(N498="nulová",J498,0)</f>
        <v>0</v>
      </c>
      <c r="BJ498" s="18" t="s">
        <v>80</v>
      </c>
      <c r="BK498" s="186">
        <f>ROUND(I498*H498,2)</f>
        <v>0</v>
      </c>
      <c r="BL498" s="18" t="s">
        <v>233</v>
      </c>
      <c r="BM498" s="185" t="s">
        <v>977</v>
      </c>
    </row>
    <row r="499" spans="1:47" s="2" customFormat="1" ht="10.2">
      <c r="A499" s="35"/>
      <c r="B499" s="36"/>
      <c r="C499" s="37"/>
      <c r="D499" s="187" t="s">
        <v>137</v>
      </c>
      <c r="E499" s="37"/>
      <c r="F499" s="188" t="s">
        <v>978</v>
      </c>
      <c r="G499" s="37"/>
      <c r="H499" s="37"/>
      <c r="I499" s="189"/>
      <c r="J499" s="37"/>
      <c r="K499" s="37"/>
      <c r="L499" s="40"/>
      <c r="M499" s="190"/>
      <c r="N499" s="191"/>
      <c r="O499" s="65"/>
      <c r="P499" s="65"/>
      <c r="Q499" s="65"/>
      <c r="R499" s="65"/>
      <c r="S499" s="65"/>
      <c r="T499" s="66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137</v>
      </c>
      <c r="AU499" s="18" t="s">
        <v>82</v>
      </c>
    </row>
    <row r="500" spans="2:63" s="12" customFormat="1" ht="22.8" customHeight="1">
      <c r="B500" s="158"/>
      <c r="C500" s="159"/>
      <c r="D500" s="160" t="s">
        <v>71</v>
      </c>
      <c r="E500" s="172" t="s">
        <v>979</v>
      </c>
      <c r="F500" s="172" t="s">
        <v>980</v>
      </c>
      <c r="G500" s="159"/>
      <c r="H500" s="159"/>
      <c r="I500" s="162"/>
      <c r="J500" s="173">
        <f>BK500</f>
        <v>0</v>
      </c>
      <c r="K500" s="159"/>
      <c r="L500" s="164"/>
      <c r="M500" s="165"/>
      <c r="N500" s="166"/>
      <c r="O500" s="166"/>
      <c r="P500" s="167">
        <f>SUM(P501:P505)</f>
        <v>0</v>
      </c>
      <c r="Q500" s="166"/>
      <c r="R500" s="167">
        <f>SUM(R501:R505)</f>
        <v>0</v>
      </c>
      <c r="S500" s="166"/>
      <c r="T500" s="168">
        <f>SUM(T501:T505)</f>
        <v>1.2950350000000002</v>
      </c>
      <c r="AR500" s="169" t="s">
        <v>82</v>
      </c>
      <c r="AT500" s="170" t="s">
        <v>71</v>
      </c>
      <c r="AU500" s="170" t="s">
        <v>80</v>
      </c>
      <c r="AY500" s="169" t="s">
        <v>127</v>
      </c>
      <c r="BK500" s="171">
        <f>SUM(BK501:BK505)</f>
        <v>0</v>
      </c>
    </row>
    <row r="501" spans="1:65" s="2" customFormat="1" ht="14.4" customHeight="1">
      <c r="A501" s="35"/>
      <c r="B501" s="36"/>
      <c r="C501" s="174" t="s">
        <v>981</v>
      </c>
      <c r="D501" s="174" t="s">
        <v>130</v>
      </c>
      <c r="E501" s="175" t="s">
        <v>982</v>
      </c>
      <c r="F501" s="176" t="s">
        <v>983</v>
      </c>
      <c r="G501" s="177" t="s">
        <v>133</v>
      </c>
      <c r="H501" s="178">
        <v>15.89</v>
      </c>
      <c r="I501" s="179"/>
      <c r="J501" s="180">
        <f>ROUND(I501*H501,2)</f>
        <v>0</v>
      </c>
      <c r="K501" s="176" t="s">
        <v>134</v>
      </c>
      <c r="L501" s="40"/>
      <c r="M501" s="181" t="s">
        <v>19</v>
      </c>
      <c r="N501" s="182" t="s">
        <v>43</v>
      </c>
      <c r="O501" s="65"/>
      <c r="P501" s="183">
        <f>O501*H501</f>
        <v>0</v>
      </c>
      <c r="Q501" s="183">
        <v>0</v>
      </c>
      <c r="R501" s="183">
        <f>Q501*H501</f>
        <v>0</v>
      </c>
      <c r="S501" s="183">
        <v>0.0815</v>
      </c>
      <c r="T501" s="184">
        <f>S501*H501</f>
        <v>1.2950350000000002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5" t="s">
        <v>233</v>
      </c>
      <c r="AT501" s="185" t="s">
        <v>130</v>
      </c>
      <c r="AU501" s="185" t="s">
        <v>82</v>
      </c>
      <c r="AY501" s="18" t="s">
        <v>127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18" t="s">
        <v>80</v>
      </c>
      <c r="BK501" s="186">
        <f>ROUND(I501*H501,2)</f>
        <v>0</v>
      </c>
      <c r="BL501" s="18" t="s">
        <v>233</v>
      </c>
      <c r="BM501" s="185" t="s">
        <v>984</v>
      </c>
    </row>
    <row r="502" spans="1:47" s="2" customFormat="1" ht="10.2">
      <c r="A502" s="35"/>
      <c r="B502" s="36"/>
      <c r="C502" s="37"/>
      <c r="D502" s="187" t="s">
        <v>137</v>
      </c>
      <c r="E502" s="37"/>
      <c r="F502" s="188" t="s">
        <v>985</v>
      </c>
      <c r="G502" s="37"/>
      <c r="H502" s="37"/>
      <c r="I502" s="189"/>
      <c r="J502" s="37"/>
      <c r="K502" s="37"/>
      <c r="L502" s="40"/>
      <c r="M502" s="190"/>
      <c r="N502" s="191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137</v>
      </c>
      <c r="AU502" s="18" t="s">
        <v>82</v>
      </c>
    </row>
    <row r="503" spans="2:51" s="13" customFormat="1" ht="10.2">
      <c r="B503" s="192"/>
      <c r="C503" s="193"/>
      <c r="D503" s="194" t="s">
        <v>139</v>
      </c>
      <c r="E503" s="195" t="s">
        <v>19</v>
      </c>
      <c r="F503" s="196" t="s">
        <v>986</v>
      </c>
      <c r="G503" s="193"/>
      <c r="H503" s="197">
        <v>7.043</v>
      </c>
      <c r="I503" s="198"/>
      <c r="J503" s="193"/>
      <c r="K503" s="193"/>
      <c r="L503" s="199"/>
      <c r="M503" s="200"/>
      <c r="N503" s="201"/>
      <c r="O503" s="201"/>
      <c r="P503" s="201"/>
      <c r="Q503" s="201"/>
      <c r="R503" s="201"/>
      <c r="S503" s="201"/>
      <c r="T503" s="202"/>
      <c r="AT503" s="203" t="s">
        <v>139</v>
      </c>
      <c r="AU503" s="203" t="s">
        <v>82</v>
      </c>
      <c r="AV503" s="13" t="s">
        <v>82</v>
      </c>
      <c r="AW503" s="13" t="s">
        <v>33</v>
      </c>
      <c r="AX503" s="13" t="s">
        <v>72</v>
      </c>
      <c r="AY503" s="203" t="s">
        <v>127</v>
      </c>
    </row>
    <row r="504" spans="2:51" s="13" customFormat="1" ht="10.2">
      <c r="B504" s="192"/>
      <c r="C504" s="193"/>
      <c r="D504" s="194" t="s">
        <v>139</v>
      </c>
      <c r="E504" s="195" t="s">
        <v>19</v>
      </c>
      <c r="F504" s="196" t="s">
        <v>987</v>
      </c>
      <c r="G504" s="193"/>
      <c r="H504" s="197">
        <v>8.847</v>
      </c>
      <c r="I504" s="198"/>
      <c r="J504" s="193"/>
      <c r="K504" s="193"/>
      <c r="L504" s="199"/>
      <c r="M504" s="200"/>
      <c r="N504" s="201"/>
      <c r="O504" s="201"/>
      <c r="P504" s="201"/>
      <c r="Q504" s="201"/>
      <c r="R504" s="201"/>
      <c r="S504" s="201"/>
      <c r="T504" s="202"/>
      <c r="AT504" s="203" t="s">
        <v>139</v>
      </c>
      <c r="AU504" s="203" t="s">
        <v>82</v>
      </c>
      <c r="AV504" s="13" t="s">
        <v>82</v>
      </c>
      <c r="AW504" s="13" t="s">
        <v>33</v>
      </c>
      <c r="AX504" s="13" t="s">
        <v>72</v>
      </c>
      <c r="AY504" s="203" t="s">
        <v>127</v>
      </c>
    </row>
    <row r="505" spans="2:51" s="15" customFormat="1" ht="10.2">
      <c r="B505" s="214"/>
      <c r="C505" s="215"/>
      <c r="D505" s="194" t="s">
        <v>139</v>
      </c>
      <c r="E505" s="216" t="s">
        <v>19</v>
      </c>
      <c r="F505" s="217" t="s">
        <v>149</v>
      </c>
      <c r="G505" s="215"/>
      <c r="H505" s="218">
        <v>15.89</v>
      </c>
      <c r="I505" s="219"/>
      <c r="J505" s="215"/>
      <c r="K505" s="215"/>
      <c r="L505" s="220"/>
      <c r="M505" s="221"/>
      <c r="N505" s="222"/>
      <c r="O505" s="222"/>
      <c r="P505" s="222"/>
      <c r="Q505" s="222"/>
      <c r="R505" s="222"/>
      <c r="S505" s="222"/>
      <c r="T505" s="223"/>
      <c r="AT505" s="224" t="s">
        <v>139</v>
      </c>
      <c r="AU505" s="224" t="s">
        <v>82</v>
      </c>
      <c r="AV505" s="15" t="s">
        <v>135</v>
      </c>
      <c r="AW505" s="15" t="s">
        <v>33</v>
      </c>
      <c r="AX505" s="15" t="s">
        <v>80</v>
      </c>
      <c r="AY505" s="224" t="s">
        <v>127</v>
      </c>
    </row>
    <row r="506" spans="2:63" s="12" customFormat="1" ht="22.8" customHeight="1">
      <c r="B506" s="158"/>
      <c r="C506" s="159"/>
      <c r="D506" s="160" t="s">
        <v>71</v>
      </c>
      <c r="E506" s="172" t="s">
        <v>988</v>
      </c>
      <c r="F506" s="172" t="s">
        <v>989</v>
      </c>
      <c r="G506" s="159"/>
      <c r="H506" s="159"/>
      <c r="I506" s="162"/>
      <c r="J506" s="173">
        <f>BK506</f>
        <v>0</v>
      </c>
      <c r="K506" s="159"/>
      <c r="L506" s="164"/>
      <c r="M506" s="165"/>
      <c r="N506" s="166"/>
      <c r="O506" s="166"/>
      <c r="P506" s="167">
        <f>SUM(P507:P527)</f>
        <v>0</v>
      </c>
      <c r="Q506" s="166"/>
      <c r="R506" s="167">
        <f>SUM(R507:R527)</f>
        <v>2.0059315699999996</v>
      </c>
      <c r="S506" s="166"/>
      <c r="T506" s="168">
        <f>SUM(T507:T527)</f>
        <v>0</v>
      </c>
      <c r="AR506" s="169" t="s">
        <v>82</v>
      </c>
      <c r="AT506" s="170" t="s">
        <v>71</v>
      </c>
      <c r="AU506" s="170" t="s">
        <v>80</v>
      </c>
      <c r="AY506" s="169" t="s">
        <v>127</v>
      </c>
      <c r="BK506" s="171">
        <f>SUM(BK507:BK527)</f>
        <v>0</v>
      </c>
    </row>
    <row r="507" spans="1:65" s="2" customFormat="1" ht="19.8" customHeight="1">
      <c r="A507" s="35"/>
      <c r="B507" s="36"/>
      <c r="C507" s="174" t="s">
        <v>990</v>
      </c>
      <c r="D507" s="174" t="s">
        <v>130</v>
      </c>
      <c r="E507" s="175" t="s">
        <v>991</v>
      </c>
      <c r="F507" s="176" t="s">
        <v>992</v>
      </c>
      <c r="G507" s="177" t="s">
        <v>133</v>
      </c>
      <c r="H507" s="178">
        <v>55</v>
      </c>
      <c r="I507" s="179"/>
      <c r="J507" s="180">
        <f>ROUND(I507*H507,2)</f>
        <v>0</v>
      </c>
      <c r="K507" s="176" t="s">
        <v>134</v>
      </c>
      <c r="L507" s="40"/>
      <c r="M507" s="181" t="s">
        <v>19</v>
      </c>
      <c r="N507" s="182" t="s">
        <v>43</v>
      </c>
      <c r="O507" s="65"/>
      <c r="P507" s="183">
        <f>O507*H507</f>
        <v>0</v>
      </c>
      <c r="Q507" s="183">
        <v>7E-05</v>
      </c>
      <c r="R507" s="183">
        <f>Q507*H507</f>
        <v>0.0038499999999999997</v>
      </c>
      <c r="S507" s="183">
        <v>0</v>
      </c>
      <c r="T507" s="184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5" t="s">
        <v>233</v>
      </c>
      <c r="AT507" s="185" t="s">
        <v>130</v>
      </c>
      <c r="AU507" s="185" t="s">
        <v>82</v>
      </c>
      <c r="AY507" s="18" t="s">
        <v>127</v>
      </c>
      <c r="BE507" s="186">
        <f>IF(N507="základní",J507,0)</f>
        <v>0</v>
      </c>
      <c r="BF507" s="186">
        <f>IF(N507="snížená",J507,0)</f>
        <v>0</v>
      </c>
      <c r="BG507" s="186">
        <f>IF(N507="zákl. přenesená",J507,0)</f>
        <v>0</v>
      </c>
      <c r="BH507" s="186">
        <f>IF(N507="sníž. přenesená",J507,0)</f>
        <v>0</v>
      </c>
      <c r="BI507" s="186">
        <f>IF(N507="nulová",J507,0)</f>
        <v>0</v>
      </c>
      <c r="BJ507" s="18" t="s">
        <v>80</v>
      </c>
      <c r="BK507" s="186">
        <f>ROUND(I507*H507,2)</f>
        <v>0</v>
      </c>
      <c r="BL507" s="18" t="s">
        <v>233</v>
      </c>
      <c r="BM507" s="185" t="s">
        <v>993</v>
      </c>
    </row>
    <row r="508" spans="1:47" s="2" customFormat="1" ht="10.2">
      <c r="A508" s="35"/>
      <c r="B508" s="36"/>
      <c r="C508" s="37"/>
      <c r="D508" s="187" t="s">
        <v>137</v>
      </c>
      <c r="E508" s="37"/>
      <c r="F508" s="188" t="s">
        <v>994</v>
      </c>
      <c r="G508" s="37"/>
      <c r="H508" s="37"/>
      <c r="I508" s="189"/>
      <c r="J508" s="37"/>
      <c r="K508" s="37"/>
      <c r="L508" s="40"/>
      <c r="M508" s="190"/>
      <c r="N508" s="191"/>
      <c r="O508" s="65"/>
      <c r="P508" s="65"/>
      <c r="Q508" s="65"/>
      <c r="R508" s="65"/>
      <c r="S508" s="65"/>
      <c r="T508" s="66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137</v>
      </c>
      <c r="AU508" s="18" t="s">
        <v>82</v>
      </c>
    </row>
    <row r="509" spans="1:65" s="2" customFormat="1" ht="14.4" customHeight="1">
      <c r="A509" s="35"/>
      <c r="B509" s="36"/>
      <c r="C509" s="174" t="s">
        <v>995</v>
      </c>
      <c r="D509" s="174" t="s">
        <v>130</v>
      </c>
      <c r="E509" s="175" t="s">
        <v>996</v>
      </c>
      <c r="F509" s="176" t="s">
        <v>997</v>
      </c>
      <c r="G509" s="177" t="s">
        <v>133</v>
      </c>
      <c r="H509" s="178">
        <v>55</v>
      </c>
      <c r="I509" s="179"/>
      <c r="J509" s="180">
        <f>ROUND(I509*H509,2)</f>
        <v>0</v>
      </c>
      <c r="K509" s="176" t="s">
        <v>134</v>
      </c>
      <c r="L509" s="40"/>
      <c r="M509" s="181" t="s">
        <v>19</v>
      </c>
      <c r="N509" s="182" t="s">
        <v>43</v>
      </c>
      <c r="O509" s="65"/>
      <c r="P509" s="183">
        <f>O509*H509</f>
        <v>0</v>
      </c>
      <c r="Q509" s="183">
        <v>0.00014</v>
      </c>
      <c r="R509" s="183">
        <f>Q509*H509</f>
        <v>0.007699999999999999</v>
      </c>
      <c r="S509" s="183">
        <v>0</v>
      </c>
      <c r="T509" s="184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5" t="s">
        <v>233</v>
      </c>
      <c r="AT509" s="185" t="s">
        <v>130</v>
      </c>
      <c r="AU509" s="185" t="s">
        <v>82</v>
      </c>
      <c r="AY509" s="18" t="s">
        <v>127</v>
      </c>
      <c r="BE509" s="186">
        <f>IF(N509="základní",J509,0)</f>
        <v>0</v>
      </c>
      <c r="BF509" s="186">
        <f>IF(N509="snížená",J509,0)</f>
        <v>0</v>
      </c>
      <c r="BG509" s="186">
        <f>IF(N509="zákl. přenesená",J509,0)</f>
        <v>0</v>
      </c>
      <c r="BH509" s="186">
        <f>IF(N509="sníž. přenesená",J509,0)</f>
        <v>0</v>
      </c>
      <c r="BI509" s="186">
        <f>IF(N509="nulová",J509,0)</f>
        <v>0</v>
      </c>
      <c r="BJ509" s="18" t="s">
        <v>80</v>
      </c>
      <c r="BK509" s="186">
        <f>ROUND(I509*H509,2)</f>
        <v>0</v>
      </c>
      <c r="BL509" s="18" t="s">
        <v>233</v>
      </c>
      <c r="BM509" s="185" t="s">
        <v>998</v>
      </c>
    </row>
    <row r="510" spans="1:47" s="2" customFormat="1" ht="10.2">
      <c r="A510" s="35"/>
      <c r="B510" s="36"/>
      <c r="C510" s="37"/>
      <c r="D510" s="187" t="s">
        <v>137</v>
      </c>
      <c r="E510" s="37"/>
      <c r="F510" s="188" t="s">
        <v>999</v>
      </c>
      <c r="G510" s="37"/>
      <c r="H510" s="37"/>
      <c r="I510" s="189"/>
      <c r="J510" s="37"/>
      <c r="K510" s="37"/>
      <c r="L510" s="40"/>
      <c r="M510" s="190"/>
      <c r="N510" s="191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137</v>
      </c>
      <c r="AU510" s="18" t="s">
        <v>82</v>
      </c>
    </row>
    <row r="511" spans="1:65" s="2" customFormat="1" ht="14.4" customHeight="1">
      <c r="A511" s="35"/>
      <c r="B511" s="36"/>
      <c r="C511" s="174" t="s">
        <v>1000</v>
      </c>
      <c r="D511" s="174" t="s">
        <v>130</v>
      </c>
      <c r="E511" s="175" t="s">
        <v>1001</v>
      </c>
      <c r="F511" s="176" t="s">
        <v>1002</v>
      </c>
      <c r="G511" s="177" t="s">
        <v>133</v>
      </c>
      <c r="H511" s="178">
        <v>55</v>
      </c>
      <c r="I511" s="179"/>
      <c r="J511" s="180">
        <f>ROUND(I511*H511,2)</f>
        <v>0</v>
      </c>
      <c r="K511" s="176" t="s">
        <v>134</v>
      </c>
      <c r="L511" s="40"/>
      <c r="M511" s="181" t="s">
        <v>19</v>
      </c>
      <c r="N511" s="182" t="s">
        <v>43</v>
      </c>
      <c r="O511" s="65"/>
      <c r="P511" s="183">
        <f>O511*H511</f>
        <v>0</v>
      </c>
      <c r="Q511" s="183">
        <v>0.00012</v>
      </c>
      <c r="R511" s="183">
        <f>Q511*H511</f>
        <v>0.0066</v>
      </c>
      <c r="S511" s="183">
        <v>0</v>
      </c>
      <c r="T511" s="18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5" t="s">
        <v>233</v>
      </c>
      <c r="AT511" s="185" t="s">
        <v>130</v>
      </c>
      <c r="AU511" s="185" t="s">
        <v>82</v>
      </c>
      <c r="AY511" s="18" t="s">
        <v>127</v>
      </c>
      <c r="BE511" s="186">
        <f>IF(N511="základní",J511,0)</f>
        <v>0</v>
      </c>
      <c r="BF511" s="186">
        <f>IF(N511="snížená",J511,0)</f>
        <v>0</v>
      </c>
      <c r="BG511" s="186">
        <f>IF(N511="zákl. přenesená",J511,0)</f>
        <v>0</v>
      </c>
      <c r="BH511" s="186">
        <f>IF(N511="sníž. přenesená",J511,0)</f>
        <v>0</v>
      </c>
      <c r="BI511" s="186">
        <f>IF(N511="nulová",J511,0)</f>
        <v>0</v>
      </c>
      <c r="BJ511" s="18" t="s">
        <v>80</v>
      </c>
      <c r="BK511" s="186">
        <f>ROUND(I511*H511,2)</f>
        <v>0</v>
      </c>
      <c r="BL511" s="18" t="s">
        <v>233</v>
      </c>
      <c r="BM511" s="185" t="s">
        <v>1003</v>
      </c>
    </row>
    <row r="512" spans="1:47" s="2" customFormat="1" ht="10.2">
      <c r="A512" s="35"/>
      <c r="B512" s="36"/>
      <c r="C512" s="37"/>
      <c r="D512" s="187" t="s">
        <v>137</v>
      </c>
      <c r="E512" s="37"/>
      <c r="F512" s="188" t="s">
        <v>1004</v>
      </c>
      <c r="G512" s="37"/>
      <c r="H512" s="37"/>
      <c r="I512" s="189"/>
      <c r="J512" s="37"/>
      <c r="K512" s="37"/>
      <c r="L512" s="40"/>
      <c r="M512" s="190"/>
      <c r="N512" s="191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137</v>
      </c>
      <c r="AU512" s="18" t="s">
        <v>82</v>
      </c>
    </row>
    <row r="513" spans="1:65" s="2" customFormat="1" ht="22.2" customHeight="1">
      <c r="A513" s="35"/>
      <c r="B513" s="36"/>
      <c r="C513" s="174" t="s">
        <v>1005</v>
      </c>
      <c r="D513" s="174" t="s">
        <v>130</v>
      </c>
      <c r="E513" s="175" t="s">
        <v>1006</v>
      </c>
      <c r="F513" s="176" t="s">
        <v>1007</v>
      </c>
      <c r="G513" s="177" t="s">
        <v>133</v>
      </c>
      <c r="H513" s="178">
        <v>932.49</v>
      </c>
      <c r="I513" s="179"/>
      <c r="J513" s="180">
        <f>ROUND(I513*H513,2)</f>
        <v>0</v>
      </c>
      <c r="K513" s="176" t="s">
        <v>134</v>
      </c>
      <c r="L513" s="40"/>
      <c r="M513" s="181" t="s">
        <v>19</v>
      </c>
      <c r="N513" s="182" t="s">
        <v>43</v>
      </c>
      <c r="O513" s="65"/>
      <c r="P513" s="183">
        <f>O513*H513</f>
        <v>0</v>
      </c>
      <c r="Q513" s="183">
        <v>0.0002</v>
      </c>
      <c r="R513" s="183">
        <f>Q513*H513</f>
        <v>0.186498</v>
      </c>
      <c r="S513" s="183">
        <v>0</v>
      </c>
      <c r="T513" s="18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85" t="s">
        <v>233</v>
      </c>
      <c r="AT513" s="185" t="s">
        <v>130</v>
      </c>
      <c r="AU513" s="185" t="s">
        <v>82</v>
      </c>
      <c r="AY513" s="18" t="s">
        <v>127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18" t="s">
        <v>80</v>
      </c>
      <c r="BK513" s="186">
        <f>ROUND(I513*H513,2)</f>
        <v>0</v>
      </c>
      <c r="BL513" s="18" t="s">
        <v>233</v>
      </c>
      <c r="BM513" s="185" t="s">
        <v>1008</v>
      </c>
    </row>
    <row r="514" spans="1:47" s="2" customFormat="1" ht="10.2">
      <c r="A514" s="35"/>
      <c r="B514" s="36"/>
      <c r="C514" s="37"/>
      <c r="D514" s="187" t="s">
        <v>137</v>
      </c>
      <c r="E514" s="37"/>
      <c r="F514" s="188" t="s">
        <v>1009</v>
      </c>
      <c r="G514" s="37"/>
      <c r="H514" s="37"/>
      <c r="I514" s="189"/>
      <c r="J514" s="37"/>
      <c r="K514" s="37"/>
      <c r="L514" s="40"/>
      <c r="M514" s="190"/>
      <c r="N514" s="191"/>
      <c r="O514" s="65"/>
      <c r="P514" s="65"/>
      <c r="Q514" s="65"/>
      <c r="R514" s="65"/>
      <c r="S514" s="65"/>
      <c r="T514" s="66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137</v>
      </c>
      <c r="AU514" s="18" t="s">
        <v>82</v>
      </c>
    </row>
    <row r="515" spans="2:51" s="13" customFormat="1" ht="10.2">
      <c r="B515" s="192"/>
      <c r="C515" s="193"/>
      <c r="D515" s="194" t="s">
        <v>139</v>
      </c>
      <c r="E515" s="195" t="s">
        <v>19</v>
      </c>
      <c r="F515" s="196" t="s">
        <v>1010</v>
      </c>
      <c r="G515" s="193"/>
      <c r="H515" s="197">
        <v>932.49</v>
      </c>
      <c r="I515" s="198"/>
      <c r="J515" s="193"/>
      <c r="K515" s="193"/>
      <c r="L515" s="199"/>
      <c r="M515" s="200"/>
      <c r="N515" s="201"/>
      <c r="O515" s="201"/>
      <c r="P515" s="201"/>
      <c r="Q515" s="201"/>
      <c r="R515" s="201"/>
      <c r="S515" s="201"/>
      <c r="T515" s="202"/>
      <c r="AT515" s="203" t="s">
        <v>139</v>
      </c>
      <c r="AU515" s="203" t="s">
        <v>82</v>
      </c>
      <c r="AV515" s="13" t="s">
        <v>82</v>
      </c>
      <c r="AW515" s="13" t="s">
        <v>33</v>
      </c>
      <c r="AX515" s="13" t="s">
        <v>80</v>
      </c>
      <c r="AY515" s="203" t="s">
        <v>127</v>
      </c>
    </row>
    <row r="516" spans="1:65" s="2" customFormat="1" ht="22.2" customHeight="1">
      <c r="A516" s="35"/>
      <c r="B516" s="36"/>
      <c r="C516" s="174" t="s">
        <v>1011</v>
      </c>
      <c r="D516" s="174" t="s">
        <v>130</v>
      </c>
      <c r="E516" s="175" t="s">
        <v>1012</v>
      </c>
      <c r="F516" s="176" t="s">
        <v>1013</v>
      </c>
      <c r="G516" s="177" t="s">
        <v>133</v>
      </c>
      <c r="H516" s="178">
        <v>599.137</v>
      </c>
      <c r="I516" s="179"/>
      <c r="J516" s="180">
        <f>ROUND(I516*H516,2)</f>
        <v>0</v>
      </c>
      <c r="K516" s="176" t="s">
        <v>134</v>
      </c>
      <c r="L516" s="40"/>
      <c r="M516" s="181" t="s">
        <v>19</v>
      </c>
      <c r="N516" s="182" t="s">
        <v>43</v>
      </c>
      <c r="O516" s="65"/>
      <c r="P516" s="183">
        <f>O516*H516</f>
        <v>0</v>
      </c>
      <c r="Q516" s="183">
        <v>0.00039</v>
      </c>
      <c r="R516" s="183">
        <f>Q516*H516</f>
        <v>0.23366342999999998</v>
      </c>
      <c r="S516" s="183">
        <v>0</v>
      </c>
      <c r="T516" s="18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5" t="s">
        <v>233</v>
      </c>
      <c r="AT516" s="185" t="s">
        <v>130</v>
      </c>
      <c r="AU516" s="185" t="s">
        <v>82</v>
      </c>
      <c r="AY516" s="18" t="s">
        <v>127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18" t="s">
        <v>80</v>
      </c>
      <c r="BK516" s="186">
        <f>ROUND(I516*H516,2)</f>
        <v>0</v>
      </c>
      <c r="BL516" s="18" t="s">
        <v>233</v>
      </c>
      <c r="BM516" s="185" t="s">
        <v>1014</v>
      </c>
    </row>
    <row r="517" spans="1:47" s="2" customFormat="1" ht="10.2">
      <c r="A517" s="35"/>
      <c r="B517" s="36"/>
      <c r="C517" s="37"/>
      <c r="D517" s="187" t="s">
        <v>137</v>
      </c>
      <c r="E517" s="37"/>
      <c r="F517" s="188" t="s">
        <v>1015</v>
      </c>
      <c r="G517" s="37"/>
      <c r="H517" s="37"/>
      <c r="I517" s="189"/>
      <c r="J517" s="37"/>
      <c r="K517" s="37"/>
      <c r="L517" s="40"/>
      <c r="M517" s="190"/>
      <c r="N517" s="191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137</v>
      </c>
      <c r="AU517" s="18" t="s">
        <v>82</v>
      </c>
    </row>
    <row r="518" spans="2:51" s="13" customFormat="1" ht="10.2">
      <c r="B518" s="192"/>
      <c r="C518" s="193"/>
      <c r="D518" s="194" t="s">
        <v>139</v>
      </c>
      <c r="E518" s="195" t="s">
        <v>19</v>
      </c>
      <c r="F518" s="196" t="s">
        <v>324</v>
      </c>
      <c r="G518" s="193"/>
      <c r="H518" s="197">
        <v>599.137</v>
      </c>
      <c r="I518" s="198"/>
      <c r="J518" s="193"/>
      <c r="K518" s="193"/>
      <c r="L518" s="199"/>
      <c r="M518" s="200"/>
      <c r="N518" s="201"/>
      <c r="O518" s="201"/>
      <c r="P518" s="201"/>
      <c r="Q518" s="201"/>
      <c r="R518" s="201"/>
      <c r="S518" s="201"/>
      <c r="T518" s="202"/>
      <c r="AT518" s="203" t="s">
        <v>139</v>
      </c>
      <c r="AU518" s="203" t="s">
        <v>82</v>
      </c>
      <c r="AV518" s="13" t="s">
        <v>82</v>
      </c>
      <c r="AW518" s="13" t="s">
        <v>33</v>
      </c>
      <c r="AX518" s="13" t="s">
        <v>80</v>
      </c>
      <c r="AY518" s="203" t="s">
        <v>127</v>
      </c>
    </row>
    <row r="519" spans="1:65" s="2" customFormat="1" ht="22.2" customHeight="1">
      <c r="A519" s="35"/>
      <c r="B519" s="36"/>
      <c r="C519" s="174" t="s">
        <v>1016</v>
      </c>
      <c r="D519" s="174" t="s">
        <v>130</v>
      </c>
      <c r="E519" s="175" t="s">
        <v>1017</v>
      </c>
      <c r="F519" s="176" t="s">
        <v>1018</v>
      </c>
      <c r="G519" s="177" t="s">
        <v>133</v>
      </c>
      <c r="H519" s="178">
        <v>932.49</v>
      </c>
      <c r="I519" s="179"/>
      <c r="J519" s="180">
        <f>ROUND(I519*H519,2)</f>
        <v>0</v>
      </c>
      <c r="K519" s="176" t="s">
        <v>134</v>
      </c>
      <c r="L519" s="40"/>
      <c r="M519" s="181" t="s">
        <v>19</v>
      </c>
      <c r="N519" s="182" t="s">
        <v>43</v>
      </c>
      <c r="O519" s="65"/>
      <c r="P519" s="183">
        <f>O519*H519</f>
        <v>0</v>
      </c>
      <c r="Q519" s="183">
        <v>0.00103</v>
      </c>
      <c r="R519" s="183">
        <f>Q519*H519</f>
        <v>0.9604647000000001</v>
      </c>
      <c r="S519" s="183">
        <v>0</v>
      </c>
      <c r="T519" s="184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5" t="s">
        <v>233</v>
      </c>
      <c r="AT519" s="185" t="s">
        <v>130</v>
      </c>
      <c r="AU519" s="185" t="s">
        <v>82</v>
      </c>
      <c r="AY519" s="18" t="s">
        <v>127</v>
      </c>
      <c r="BE519" s="186">
        <f>IF(N519="základní",J519,0)</f>
        <v>0</v>
      </c>
      <c r="BF519" s="186">
        <f>IF(N519="snížená",J519,0)</f>
        <v>0</v>
      </c>
      <c r="BG519" s="186">
        <f>IF(N519="zákl. přenesená",J519,0)</f>
        <v>0</v>
      </c>
      <c r="BH519" s="186">
        <f>IF(N519="sníž. přenesená",J519,0)</f>
        <v>0</v>
      </c>
      <c r="BI519" s="186">
        <f>IF(N519="nulová",J519,0)</f>
        <v>0</v>
      </c>
      <c r="BJ519" s="18" t="s">
        <v>80</v>
      </c>
      <c r="BK519" s="186">
        <f>ROUND(I519*H519,2)</f>
        <v>0</v>
      </c>
      <c r="BL519" s="18" t="s">
        <v>233</v>
      </c>
      <c r="BM519" s="185" t="s">
        <v>1019</v>
      </c>
    </row>
    <row r="520" spans="1:47" s="2" customFormat="1" ht="10.2">
      <c r="A520" s="35"/>
      <c r="B520" s="36"/>
      <c r="C520" s="37"/>
      <c r="D520" s="187" t="s">
        <v>137</v>
      </c>
      <c r="E520" s="37"/>
      <c r="F520" s="188" t="s">
        <v>1020</v>
      </c>
      <c r="G520" s="37"/>
      <c r="H520" s="37"/>
      <c r="I520" s="189"/>
      <c r="J520" s="37"/>
      <c r="K520" s="37"/>
      <c r="L520" s="40"/>
      <c r="M520" s="190"/>
      <c r="N520" s="191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137</v>
      </c>
      <c r="AU520" s="18" t="s">
        <v>82</v>
      </c>
    </row>
    <row r="521" spans="1:65" s="2" customFormat="1" ht="22.2" customHeight="1">
      <c r="A521" s="35"/>
      <c r="B521" s="36"/>
      <c r="C521" s="174" t="s">
        <v>1021</v>
      </c>
      <c r="D521" s="174" t="s">
        <v>130</v>
      </c>
      <c r="E521" s="175" t="s">
        <v>1022</v>
      </c>
      <c r="F521" s="176" t="s">
        <v>1023</v>
      </c>
      <c r="G521" s="177" t="s">
        <v>133</v>
      </c>
      <c r="H521" s="178">
        <v>599.137</v>
      </c>
      <c r="I521" s="179"/>
      <c r="J521" s="180">
        <f>ROUND(I521*H521,2)</f>
        <v>0</v>
      </c>
      <c r="K521" s="176" t="s">
        <v>19</v>
      </c>
      <c r="L521" s="40"/>
      <c r="M521" s="181" t="s">
        <v>19</v>
      </c>
      <c r="N521" s="182" t="s">
        <v>43</v>
      </c>
      <c r="O521" s="65"/>
      <c r="P521" s="183">
        <f>O521*H521</f>
        <v>0</v>
      </c>
      <c r="Q521" s="183">
        <v>0.00092</v>
      </c>
      <c r="R521" s="183">
        <f>Q521*H521</f>
        <v>0.55120604</v>
      </c>
      <c r="S521" s="183">
        <v>0</v>
      </c>
      <c r="T521" s="18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85" t="s">
        <v>233</v>
      </c>
      <c r="AT521" s="185" t="s">
        <v>130</v>
      </c>
      <c r="AU521" s="185" t="s">
        <v>82</v>
      </c>
      <c r="AY521" s="18" t="s">
        <v>127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8" t="s">
        <v>80</v>
      </c>
      <c r="BK521" s="186">
        <f>ROUND(I521*H521,2)</f>
        <v>0</v>
      </c>
      <c r="BL521" s="18" t="s">
        <v>233</v>
      </c>
      <c r="BM521" s="185" t="s">
        <v>1024</v>
      </c>
    </row>
    <row r="522" spans="1:47" s="2" customFormat="1" ht="76.8">
      <c r="A522" s="35"/>
      <c r="B522" s="36"/>
      <c r="C522" s="37"/>
      <c r="D522" s="194" t="s">
        <v>168</v>
      </c>
      <c r="E522" s="37"/>
      <c r="F522" s="225" t="s">
        <v>1025</v>
      </c>
      <c r="G522" s="37"/>
      <c r="H522" s="37"/>
      <c r="I522" s="189"/>
      <c r="J522" s="37"/>
      <c r="K522" s="37"/>
      <c r="L522" s="40"/>
      <c r="M522" s="190"/>
      <c r="N522" s="191"/>
      <c r="O522" s="65"/>
      <c r="P522" s="65"/>
      <c r="Q522" s="65"/>
      <c r="R522" s="65"/>
      <c r="S522" s="65"/>
      <c r="T522" s="66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8" t="s">
        <v>168</v>
      </c>
      <c r="AU522" s="18" t="s">
        <v>82</v>
      </c>
    </row>
    <row r="523" spans="1:65" s="2" customFormat="1" ht="22.2" customHeight="1">
      <c r="A523" s="35"/>
      <c r="B523" s="36"/>
      <c r="C523" s="174" t="s">
        <v>1026</v>
      </c>
      <c r="D523" s="174" t="s">
        <v>130</v>
      </c>
      <c r="E523" s="175" t="s">
        <v>1027</v>
      </c>
      <c r="F523" s="176" t="s">
        <v>1028</v>
      </c>
      <c r="G523" s="177" t="s">
        <v>133</v>
      </c>
      <c r="H523" s="178">
        <v>932.49</v>
      </c>
      <c r="I523" s="179"/>
      <c r="J523" s="180">
        <f>ROUND(I523*H523,2)</f>
        <v>0</v>
      </c>
      <c r="K523" s="176" t="s">
        <v>134</v>
      </c>
      <c r="L523" s="40"/>
      <c r="M523" s="181" t="s">
        <v>19</v>
      </c>
      <c r="N523" s="182" t="s">
        <v>43</v>
      </c>
      <c r="O523" s="65"/>
      <c r="P523" s="183">
        <f>O523*H523</f>
        <v>0</v>
      </c>
      <c r="Q523" s="183">
        <v>6E-05</v>
      </c>
      <c r="R523" s="183">
        <f>Q523*H523</f>
        <v>0.0559494</v>
      </c>
      <c r="S523" s="183">
        <v>0</v>
      </c>
      <c r="T523" s="184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85" t="s">
        <v>233</v>
      </c>
      <c r="AT523" s="185" t="s">
        <v>130</v>
      </c>
      <c r="AU523" s="185" t="s">
        <v>82</v>
      </c>
      <c r="AY523" s="18" t="s">
        <v>127</v>
      </c>
      <c r="BE523" s="186">
        <f>IF(N523="základní",J523,0)</f>
        <v>0</v>
      </c>
      <c r="BF523" s="186">
        <f>IF(N523="snížená",J523,0)</f>
        <v>0</v>
      </c>
      <c r="BG523" s="186">
        <f>IF(N523="zákl. přenesená",J523,0)</f>
        <v>0</v>
      </c>
      <c r="BH523" s="186">
        <f>IF(N523="sníž. přenesená",J523,0)</f>
        <v>0</v>
      </c>
      <c r="BI523" s="186">
        <f>IF(N523="nulová",J523,0)</f>
        <v>0</v>
      </c>
      <c r="BJ523" s="18" t="s">
        <v>80</v>
      </c>
      <c r="BK523" s="186">
        <f>ROUND(I523*H523,2)</f>
        <v>0</v>
      </c>
      <c r="BL523" s="18" t="s">
        <v>233</v>
      </c>
      <c r="BM523" s="185" t="s">
        <v>1029</v>
      </c>
    </row>
    <row r="524" spans="1:47" s="2" customFormat="1" ht="10.2">
      <c r="A524" s="35"/>
      <c r="B524" s="36"/>
      <c r="C524" s="37"/>
      <c r="D524" s="187" t="s">
        <v>137</v>
      </c>
      <c r="E524" s="37"/>
      <c r="F524" s="188" t="s">
        <v>1030</v>
      </c>
      <c r="G524" s="37"/>
      <c r="H524" s="37"/>
      <c r="I524" s="189"/>
      <c r="J524" s="37"/>
      <c r="K524" s="37"/>
      <c r="L524" s="40"/>
      <c r="M524" s="190"/>
      <c r="N524" s="191"/>
      <c r="O524" s="65"/>
      <c r="P524" s="65"/>
      <c r="Q524" s="65"/>
      <c r="R524" s="65"/>
      <c r="S524" s="65"/>
      <c r="T524" s="66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137</v>
      </c>
      <c r="AU524" s="18" t="s">
        <v>82</v>
      </c>
    </row>
    <row r="525" spans="2:51" s="13" customFormat="1" ht="10.2">
      <c r="B525" s="192"/>
      <c r="C525" s="193"/>
      <c r="D525" s="194" t="s">
        <v>139</v>
      </c>
      <c r="E525" s="195" t="s">
        <v>19</v>
      </c>
      <c r="F525" s="196" t="s">
        <v>1010</v>
      </c>
      <c r="G525" s="193"/>
      <c r="H525" s="197">
        <v>932.49</v>
      </c>
      <c r="I525" s="198"/>
      <c r="J525" s="193"/>
      <c r="K525" s="193"/>
      <c r="L525" s="199"/>
      <c r="M525" s="200"/>
      <c r="N525" s="201"/>
      <c r="O525" s="201"/>
      <c r="P525" s="201"/>
      <c r="Q525" s="201"/>
      <c r="R525" s="201"/>
      <c r="S525" s="201"/>
      <c r="T525" s="202"/>
      <c r="AT525" s="203" t="s">
        <v>139</v>
      </c>
      <c r="AU525" s="203" t="s">
        <v>82</v>
      </c>
      <c r="AV525" s="13" t="s">
        <v>82</v>
      </c>
      <c r="AW525" s="13" t="s">
        <v>33</v>
      </c>
      <c r="AX525" s="13" t="s">
        <v>80</v>
      </c>
      <c r="AY525" s="203" t="s">
        <v>127</v>
      </c>
    </row>
    <row r="526" spans="1:65" s="2" customFormat="1" ht="22.2" customHeight="1">
      <c r="A526" s="35"/>
      <c r="B526" s="36"/>
      <c r="C526" s="174" t="s">
        <v>1031</v>
      </c>
      <c r="D526" s="174" t="s">
        <v>130</v>
      </c>
      <c r="E526" s="175" t="s">
        <v>1032</v>
      </c>
      <c r="F526" s="176" t="s">
        <v>1033</v>
      </c>
      <c r="G526" s="177" t="s">
        <v>133</v>
      </c>
      <c r="H526" s="178">
        <v>1531.63</v>
      </c>
      <c r="I526" s="179"/>
      <c r="J526" s="180">
        <f>ROUND(I526*H526,2)</f>
        <v>0</v>
      </c>
      <c r="K526" s="176" t="s">
        <v>134</v>
      </c>
      <c r="L526" s="40"/>
      <c r="M526" s="181" t="s">
        <v>19</v>
      </c>
      <c r="N526" s="182" t="s">
        <v>43</v>
      </c>
      <c r="O526" s="65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85" t="s">
        <v>233</v>
      </c>
      <c r="AT526" s="185" t="s">
        <v>130</v>
      </c>
      <c r="AU526" s="185" t="s">
        <v>82</v>
      </c>
      <c r="AY526" s="18" t="s">
        <v>127</v>
      </c>
      <c r="BE526" s="186">
        <f>IF(N526="základní",J526,0)</f>
        <v>0</v>
      </c>
      <c r="BF526" s="186">
        <f>IF(N526="snížená",J526,0)</f>
        <v>0</v>
      </c>
      <c r="BG526" s="186">
        <f>IF(N526="zákl. přenesená",J526,0)</f>
        <v>0</v>
      </c>
      <c r="BH526" s="186">
        <f>IF(N526="sníž. přenesená",J526,0)</f>
        <v>0</v>
      </c>
      <c r="BI526" s="186">
        <f>IF(N526="nulová",J526,0)</f>
        <v>0</v>
      </c>
      <c r="BJ526" s="18" t="s">
        <v>80</v>
      </c>
      <c r="BK526" s="186">
        <f>ROUND(I526*H526,2)</f>
        <v>0</v>
      </c>
      <c r="BL526" s="18" t="s">
        <v>233</v>
      </c>
      <c r="BM526" s="185" t="s">
        <v>1034</v>
      </c>
    </row>
    <row r="527" spans="1:47" s="2" customFormat="1" ht="10.2">
      <c r="A527" s="35"/>
      <c r="B527" s="36"/>
      <c r="C527" s="37"/>
      <c r="D527" s="187" t="s">
        <v>137</v>
      </c>
      <c r="E527" s="37"/>
      <c r="F527" s="188" t="s">
        <v>1035</v>
      </c>
      <c r="G527" s="37"/>
      <c r="H527" s="37"/>
      <c r="I527" s="189"/>
      <c r="J527" s="37"/>
      <c r="K527" s="37"/>
      <c r="L527" s="40"/>
      <c r="M527" s="190"/>
      <c r="N527" s="191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137</v>
      </c>
      <c r="AU527" s="18" t="s">
        <v>82</v>
      </c>
    </row>
    <row r="528" spans="2:63" s="12" customFormat="1" ht="22.8" customHeight="1">
      <c r="B528" s="158"/>
      <c r="C528" s="159"/>
      <c r="D528" s="160" t="s">
        <v>71</v>
      </c>
      <c r="E528" s="172" t="s">
        <v>1036</v>
      </c>
      <c r="F528" s="172" t="s">
        <v>1037</v>
      </c>
      <c r="G528" s="159"/>
      <c r="H528" s="159"/>
      <c r="I528" s="162"/>
      <c r="J528" s="173">
        <f>BK528</f>
        <v>0</v>
      </c>
      <c r="K528" s="159"/>
      <c r="L528" s="164"/>
      <c r="M528" s="165"/>
      <c r="N528" s="166"/>
      <c r="O528" s="166"/>
      <c r="P528" s="167">
        <f>SUM(P529:P530)</f>
        <v>0</v>
      </c>
      <c r="Q528" s="166"/>
      <c r="R528" s="167">
        <f>SUM(R529:R530)</f>
        <v>0.0253812</v>
      </c>
      <c r="S528" s="166"/>
      <c r="T528" s="168">
        <f>SUM(T529:T530)</f>
        <v>0</v>
      </c>
      <c r="AR528" s="169" t="s">
        <v>82</v>
      </c>
      <c r="AT528" s="170" t="s">
        <v>71</v>
      </c>
      <c r="AU528" s="170" t="s">
        <v>80</v>
      </c>
      <c r="AY528" s="169" t="s">
        <v>127</v>
      </c>
      <c r="BK528" s="171">
        <f>SUM(BK529:BK530)</f>
        <v>0</v>
      </c>
    </row>
    <row r="529" spans="1:65" s="2" customFormat="1" ht="22.2" customHeight="1">
      <c r="A529" s="35"/>
      <c r="B529" s="36"/>
      <c r="C529" s="174" t="s">
        <v>1038</v>
      </c>
      <c r="D529" s="174" t="s">
        <v>130</v>
      </c>
      <c r="E529" s="175" t="s">
        <v>1039</v>
      </c>
      <c r="F529" s="176" t="s">
        <v>1040</v>
      </c>
      <c r="G529" s="177" t="s">
        <v>133</v>
      </c>
      <c r="H529" s="178">
        <v>97.62</v>
      </c>
      <c r="I529" s="179"/>
      <c r="J529" s="180">
        <f>ROUND(I529*H529,2)</f>
        <v>0</v>
      </c>
      <c r="K529" s="176" t="s">
        <v>134</v>
      </c>
      <c r="L529" s="40"/>
      <c r="M529" s="181" t="s">
        <v>19</v>
      </c>
      <c r="N529" s="182" t="s">
        <v>43</v>
      </c>
      <c r="O529" s="65"/>
      <c r="P529" s="183">
        <f>O529*H529</f>
        <v>0</v>
      </c>
      <c r="Q529" s="183">
        <v>0.00026</v>
      </c>
      <c r="R529" s="183">
        <f>Q529*H529</f>
        <v>0.0253812</v>
      </c>
      <c r="S529" s="183">
        <v>0</v>
      </c>
      <c r="T529" s="184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85" t="s">
        <v>233</v>
      </c>
      <c r="AT529" s="185" t="s">
        <v>130</v>
      </c>
      <c r="AU529" s="185" t="s">
        <v>82</v>
      </c>
      <c r="AY529" s="18" t="s">
        <v>127</v>
      </c>
      <c r="BE529" s="186">
        <f>IF(N529="základní",J529,0)</f>
        <v>0</v>
      </c>
      <c r="BF529" s="186">
        <f>IF(N529="snížená",J529,0)</f>
        <v>0</v>
      </c>
      <c r="BG529" s="186">
        <f>IF(N529="zákl. přenesená",J529,0)</f>
        <v>0</v>
      </c>
      <c r="BH529" s="186">
        <f>IF(N529="sníž. přenesená",J529,0)</f>
        <v>0</v>
      </c>
      <c r="BI529" s="186">
        <f>IF(N529="nulová",J529,0)</f>
        <v>0</v>
      </c>
      <c r="BJ529" s="18" t="s">
        <v>80</v>
      </c>
      <c r="BK529" s="186">
        <f>ROUND(I529*H529,2)</f>
        <v>0</v>
      </c>
      <c r="BL529" s="18" t="s">
        <v>233</v>
      </c>
      <c r="BM529" s="185" t="s">
        <v>1041</v>
      </c>
    </row>
    <row r="530" spans="1:47" s="2" customFormat="1" ht="10.2">
      <c r="A530" s="35"/>
      <c r="B530" s="36"/>
      <c r="C530" s="37"/>
      <c r="D530" s="187" t="s">
        <v>137</v>
      </c>
      <c r="E530" s="37"/>
      <c r="F530" s="188" t="s">
        <v>1042</v>
      </c>
      <c r="G530" s="37"/>
      <c r="H530" s="37"/>
      <c r="I530" s="189"/>
      <c r="J530" s="37"/>
      <c r="K530" s="37"/>
      <c r="L530" s="40"/>
      <c r="M530" s="190"/>
      <c r="N530" s="191"/>
      <c r="O530" s="65"/>
      <c r="P530" s="65"/>
      <c r="Q530" s="65"/>
      <c r="R530" s="65"/>
      <c r="S530" s="65"/>
      <c r="T530" s="66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137</v>
      </c>
      <c r="AU530" s="18" t="s">
        <v>82</v>
      </c>
    </row>
    <row r="531" spans="2:63" s="12" customFormat="1" ht="25.95" customHeight="1">
      <c r="B531" s="158"/>
      <c r="C531" s="159"/>
      <c r="D531" s="160" t="s">
        <v>71</v>
      </c>
      <c r="E531" s="161" t="s">
        <v>1043</v>
      </c>
      <c r="F531" s="161" t="s">
        <v>1044</v>
      </c>
      <c r="G531" s="159"/>
      <c r="H531" s="159"/>
      <c r="I531" s="162"/>
      <c r="J531" s="163">
        <f>BK531</f>
        <v>0</v>
      </c>
      <c r="K531" s="159"/>
      <c r="L531" s="164"/>
      <c r="M531" s="165"/>
      <c r="N531" s="166"/>
      <c r="O531" s="166"/>
      <c r="P531" s="167">
        <f>SUM(P532:P533)</f>
        <v>0</v>
      </c>
      <c r="Q531" s="166"/>
      <c r="R531" s="167">
        <f>SUM(R532:R533)</f>
        <v>0</v>
      </c>
      <c r="S531" s="166"/>
      <c r="T531" s="168">
        <f>SUM(T532:T533)</f>
        <v>0</v>
      </c>
      <c r="AR531" s="169" t="s">
        <v>135</v>
      </c>
      <c r="AT531" s="170" t="s">
        <v>71</v>
      </c>
      <c r="AU531" s="170" t="s">
        <v>72</v>
      </c>
      <c r="AY531" s="169" t="s">
        <v>127</v>
      </c>
      <c r="BK531" s="171">
        <f>SUM(BK532:BK533)</f>
        <v>0</v>
      </c>
    </row>
    <row r="532" spans="1:65" s="2" customFormat="1" ht="14.4" customHeight="1">
      <c r="A532" s="35"/>
      <c r="B532" s="36"/>
      <c r="C532" s="174" t="s">
        <v>1045</v>
      </c>
      <c r="D532" s="174" t="s">
        <v>130</v>
      </c>
      <c r="E532" s="175" t="s">
        <v>1046</v>
      </c>
      <c r="F532" s="176" t="s">
        <v>1047</v>
      </c>
      <c r="G532" s="177" t="s">
        <v>1048</v>
      </c>
      <c r="H532" s="178">
        <v>80</v>
      </c>
      <c r="I532" s="179"/>
      <c r="J532" s="180">
        <f>ROUND(I532*H532,2)</f>
        <v>0</v>
      </c>
      <c r="K532" s="176" t="s">
        <v>134</v>
      </c>
      <c r="L532" s="40"/>
      <c r="M532" s="181" t="s">
        <v>19</v>
      </c>
      <c r="N532" s="182" t="s">
        <v>43</v>
      </c>
      <c r="O532" s="65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1049</v>
      </c>
      <c r="AT532" s="185" t="s">
        <v>130</v>
      </c>
      <c r="AU532" s="185" t="s">
        <v>80</v>
      </c>
      <c r="AY532" s="18" t="s">
        <v>127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8" t="s">
        <v>80</v>
      </c>
      <c r="BK532" s="186">
        <f>ROUND(I532*H532,2)</f>
        <v>0</v>
      </c>
      <c r="BL532" s="18" t="s">
        <v>1049</v>
      </c>
      <c r="BM532" s="185" t="s">
        <v>1050</v>
      </c>
    </row>
    <row r="533" spans="1:47" s="2" customFormat="1" ht="10.2">
      <c r="A533" s="35"/>
      <c r="B533" s="36"/>
      <c r="C533" s="37"/>
      <c r="D533" s="187" t="s">
        <v>137</v>
      </c>
      <c r="E533" s="37"/>
      <c r="F533" s="188" t="s">
        <v>1051</v>
      </c>
      <c r="G533" s="37"/>
      <c r="H533" s="37"/>
      <c r="I533" s="189"/>
      <c r="J533" s="37"/>
      <c r="K533" s="37"/>
      <c r="L533" s="40"/>
      <c r="M533" s="236"/>
      <c r="N533" s="237"/>
      <c r="O533" s="238"/>
      <c r="P533" s="238"/>
      <c r="Q533" s="238"/>
      <c r="R533" s="238"/>
      <c r="S533" s="238"/>
      <c r="T533" s="239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137</v>
      </c>
      <c r="AU533" s="18" t="s">
        <v>80</v>
      </c>
    </row>
    <row r="534" spans="1:31" s="2" customFormat="1" ht="6.9" customHeight="1">
      <c r="A534" s="35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40"/>
      <c r="M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</row>
  </sheetData>
  <sheetProtection algorithmName="SHA-512" hashValue="V0Am3oPqnUNLwAGCIIurflwUyMtYvm3l4rhtC0Nxj7heJU+vdfzvExpTtT6VaT1iPKWp/uls2gYHEf+e54mVxA==" saltValue="l+FHu6xvAffax8Vq7LS3JaHTMDKrrNkhpGJXnIr5EAzyRxVfmGBaUXQKTnCKjSigjyztEYftAX45wK9uQGXMJw==" spinCount="100000" sheet="1" objects="1" scenarios="1" formatColumns="0" formatRows="0" autoFilter="0"/>
  <autoFilter ref="C95:K533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2_01/612345301"/>
    <hyperlink ref="F103" r:id="rId2" display="https://podminky.urs.cz/item/CS_URS_2022_01/622131121"/>
    <hyperlink ref="F110" r:id="rId3" display="https://podminky.urs.cz/item/CS_URS_2022_01/622131151"/>
    <hyperlink ref="F112" r:id="rId4" display="https://podminky.urs.cz/item/CS_URS_2022_01/622135011"/>
    <hyperlink ref="F114" r:id="rId5" display="https://podminky.urs.cz/item/CS_URS_2022_01/622142002"/>
    <hyperlink ref="F116" r:id="rId6" display="https://podminky.urs.cz/item/CS_URS_2022_01/622211021"/>
    <hyperlink ref="F132" r:id="rId7" display="https://podminky.urs.cz/item/CS_URS_2022_01/622211031"/>
    <hyperlink ref="F143" r:id="rId8" display="https://podminky.urs.cz/item/CS_URS_2022_01/622212051"/>
    <hyperlink ref="F158" r:id="rId9" display="https://podminky.urs.cz/item/CS_URS_2022_01/622252001"/>
    <hyperlink ref="F162" r:id="rId10" display="https://podminky.urs.cz/item/CS_URS_2022_01/622252002"/>
    <hyperlink ref="F202" r:id="rId11" display="https://podminky.urs.cz/item/CS_URS_2022_01/622324411"/>
    <hyperlink ref="F204" r:id="rId12" display="https://podminky.urs.cz/item/CS_URS_2022_01/622325112"/>
    <hyperlink ref="F206" r:id="rId13" display="https://podminky.urs.cz/item/CS_URS_2022_01/622325118"/>
    <hyperlink ref="F213" r:id="rId14" display="https://podminky.urs.cz/item/CS_URS_2022_01/622531012"/>
    <hyperlink ref="F218" r:id="rId15" display="https://podminky.urs.cz/item/CS_URS_2022_01/624631211"/>
    <hyperlink ref="F220" r:id="rId16" display="https://podminky.urs.cz/item/CS_URS_2022_01/629135101"/>
    <hyperlink ref="F222" r:id="rId17" display="https://podminky.urs.cz/item/CS_URS_2022_01/629991011"/>
    <hyperlink ref="F227" r:id="rId18" display="https://podminky.urs.cz/item/CS_URS_2022_01/629995101"/>
    <hyperlink ref="F230" r:id="rId19" display="https://podminky.urs.cz/item/CS_URS_2022_01/644941111"/>
    <hyperlink ref="F233" r:id="rId20" display="https://podminky.urs.cz/item/CS_URS_2022_01/644941121"/>
    <hyperlink ref="F238" r:id="rId21" display="https://podminky.urs.cz/item/CS_URS_2022_01/941211112"/>
    <hyperlink ref="F241" r:id="rId22" display="https://podminky.urs.cz/item/CS_URS_2022_01/941211211"/>
    <hyperlink ref="F244" r:id="rId23" display="https://podminky.urs.cz/item/CS_URS_2022_01/941211812"/>
    <hyperlink ref="F246" r:id="rId24" display="https://podminky.urs.cz/item/CS_URS_2022_01/944511111"/>
    <hyperlink ref="F249" r:id="rId25" display="https://podminky.urs.cz/item/CS_URS_2022_01/944511211"/>
    <hyperlink ref="F252" r:id="rId26" display="https://podminky.urs.cz/item/CS_URS_2022_01/944511811"/>
    <hyperlink ref="F254" r:id="rId27" display="https://podminky.urs.cz/item/CS_URS_2022_01/949521112"/>
    <hyperlink ref="F256" r:id="rId28" display="https://podminky.urs.cz/item/CS_URS_2022_01/949521212"/>
    <hyperlink ref="F259" r:id="rId29" display="https://podminky.urs.cz/item/CS_URS_2022_01/949521812"/>
    <hyperlink ref="F261" r:id="rId30" display="https://podminky.urs.cz/item/CS_URS_2022_01/962032230"/>
    <hyperlink ref="F263" r:id="rId31" display="https://podminky.urs.cz/item/CS_URS_2022_01/968062354"/>
    <hyperlink ref="F266" r:id="rId32" display="https://podminky.urs.cz/item/CS_URS_2022_01/968062355"/>
    <hyperlink ref="F269" r:id="rId33" display="https://podminky.urs.cz/item/CS_URS_2022_01/978015341"/>
    <hyperlink ref="F278" r:id="rId34" display="https://podminky.urs.cz/item/CS_URS_2022_01/978015391"/>
    <hyperlink ref="F292" r:id="rId35" display="https://podminky.urs.cz/item/CS_URS_2022_01/978019381"/>
    <hyperlink ref="F304" r:id="rId36" display="https://podminky.urs.cz/item/CS_URS_2022_01/985112112"/>
    <hyperlink ref="F306" r:id="rId37" display="https://podminky.urs.cz/item/CS_URS_2022_01/985112193"/>
    <hyperlink ref="F308" r:id="rId38" display="https://podminky.urs.cz/item/CS_URS_2022_01/985223110"/>
    <hyperlink ref="F313" r:id="rId39" display="https://podminky.urs.cz/item/CS_URS_2022_01/985231111"/>
    <hyperlink ref="F315" r:id="rId40" display="https://podminky.urs.cz/item/CS_URS_2022_01/985231192"/>
    <hyperlink ref="F317" r:id="rId41" display="https://podminky.urs.cz/item/CS_URS_2022_01/985311113"/>
    <hyperlink ref="F319" r:id="rId42" display="https://podminky.urs.cz/item/CS_URS_2022_01/985311912"/>
    <hyperlink ref="F322" r:id="rId43" display="https://podminky.urs.cz/item/CS_URS_2022_01/997013155"/>
    <hyperlink ref="F324" r:id="rId44" display="https://podminky.urs.cz/item/CS_URS_2022_01/997013215"/>
    <hyperlink ref="F326" r:id="rId45" display="https://podminky.urs.cz/item/CS_URS_2022_01/997013501"/>
    <hyperlink ref="F328" r:id="rId46" display="https://podminky.urs.cz/item/CS_URS_2022_01/997013509"/>
    <hyperlink ref="F330" r:id="rId47" display="https://podminky.urs.cz/item/CS_URS_2022_01/997013631"/>
    <hyperlink ref="F333" r:id="rId48" display="https://podminky.urs.cz/item/CS_URS_2022_01/998011003"/>
    <hyperlink ref="F337" r:id="rId49" display="https://podminky.urs.cz/item/CS_URS_2022_01/741420001"/>
    <hyperlink ref="F340" r:id="rId50" display="https://podminky.urs.cz/item/CS_URS_2022_01/741420051"/>
    <hyperlink ref="F343" r:id="rId51" display="https://podminky.urs.cz/item/CS_URS_2022_01/741420082"/>
    <hyperlink ref="F345" r:id="rId52" display="https://podminky.urs.cz/item/CS_URS_2022_01/741420083"/>
    <hyperlink ref="F347" r:id="rId53" display="https://podminky.urs.cz/item/CS_URS_2022_01/741420101"/>
    <hyperlink ref="F351" r:id="rId54" display="https://podminky.urs.cz/item/CS_URS_2022_01/741421811"/>
    <hyperlink ref="F353" r:id="rId55" display="https://podminky.urs.cz/item/CS_URS_2022_01/741421843"/>
    <hyperlink ref="F355" r:id="rId56" display="https://podminky.urs.cz/item/CS_URS_2022_01/741421873"/>
    <hyperlink ref="F357" r:id="rId57" display="https://podminky.urs.cz/item/CS_URS_2022_01/741820001"/>
    <hyperlink ref="F369" r:id="rId58" display="https://podminky.urs.cz/item/CS_URS_2022_01/751511887"/>
    <hyperlink ref="F371" r:id="rId59" display="https://podminky.urs.cz/item/CS_URS_2022_01/751512804"/>
    <hyperlink ref="F373" r:id="rId60" display="https://podminky.urs.cz/item/CS_URS_2022_01/751512842"/>
    <hyperlink ref="F375" r:id="rId61" display="https://podminky.urs.cz/item/CS_URS_2022_01/751513091"/>
    <hyperlink ref="F377" r:id="rId62" display="https://podminky.urs.cz/item/CS_URS_2022_01/751514014"/>
    <hyperlink ref="F379" r:id="rId63" display="https://podminky.urs.cz/item/CS_URS_2022_01/751721113"/>
    <hyperlink ref="F381" r:id="rId64" display="https://podminky.urs.cz/item/CS_URS_2022_01/751721114"/>
    <hyperlink ref="F383" r:id="rId65" display="https://podminky.urs.cz/item/CS_URS_2022_01/751721123"/>
    <hyperlink ref="F385" r:id="rId66" display="https://podminky.urs.cz/item/CS_URS_2022_01/751721813"/>
    <hyperlink ref="F387" r:id="rId67" display="https://podminky.urs.cz/item/CS_URS_2022_01/751721814"/>
    <hyperlink ref="F389" r:id="rId68" display="https://podminky.urs.cz/item/CS_URS_2022_01/751721823"/>
    <hyperlink ref="F391" r:id="rId69" display="https://podminky.urs.cz/item/CS_URS_2022_01/751791814"/>
    <hyperlink ref="F393" r:id="rId70" display="https://podminky.urs.cz/item/CS_URS_2022_01/751791835"/>
    <hyperlink ref="F395" r:id="rId71" display="https://podminky.urs.cz/item/CS_URS_2022_01/751791881"/>
    <hyperlink ref="F397" r:id="rId72" display="https://podminky.urs.cz/item/CS_URS_2022_01/751791882"/>
    <hyperlink ref="F399" r:id="rId73" display="https://podminky.urs.cz/item/CS_URS_2022_01/751791883"/>
    <hyperlink ref="F401" r:id="rId74" display="https://podminky.urs.cz/item/CS_URS_2022_01/751791884"/>
    <hyperlink ref="F403" r:id="rId75" display="https://podminky.urs.cz/item/CS_URS_2022_01/751792804"/>
    <hyperlink ref="F406" r:id="rId76" display="https://podminky.urs.cz/item/CS_URS_2022_01/764002851"/>
    <hyperlink ref="F412" r:id="rId77" display="https://podminky.urs.cz/item/CS_URS_2022_01/764002861"/>
    <hyperlink ref="F415" r:id="rId78" display="https://podminky.urs.cz/item/CS_URS_2022_01/764002871"/>
    <hyperlink ref="F417" r:id="rId79" display="https://podminky.urs.cz/item/CS_URS_2022_01/764004801"/>
    <hyperlink ref="F420" r:id="rId80" display="https://podminky.urs.cz/item/CS_URS_2022_01/764004861"/>
    <hyperlink ref="F423" r:id="rId81" display="https://podminky.urs.cz/item/CS_URS_2022_01/764216644"/>
    <hyperlink ref="F426" r:id="rId82" display="https://podminky.urs.cz/item/CS_URS_2022_01/764216645"/>
    <hyperlink ref="F429" r:id="rId83" display="https://podminky.urs.cz/item/CS_URS_2022_01/764216646"/>
    <hyperlink ref="F432" r:id="rId84" display="https://podminky.urs.cz/item/CS_URS_2022_01/764218624"/>
    <hyperlink ref="F435" r:id="rId85" display="https://podminky.urs.cz/item/CS_URS_2022_01/764218625"/>
    <hyperlink ref="F438" r:id="rId86" display="https://podminky.urs.cz/item/CS_URS_2022_01/764218626"/>
    <hyperlink ref="F441" r:id="rId87" display="https://podminky.urs.cz/item/CS_URS_2022_01/764218645"/>
    <hyperlink ref="F443" r:id="rId88" display="https://podminky.urs.cz/item/CS_URS_2022_01/764218647"/>
    <hyperlink ref="F445" r:id="rId89" display="https://podminky.urs.cz/item/CS_URS_2022_01/764311604"/>
    <hyperlink ref="F447" r:id="rId90" display="https://podminky.urs.cz/item/CS_URS_2022_01/764511602"/>
    <hyperlink ref="F449" r:id="rId91" display="https://podminky.urs.cz/item/CS_URS_2022_01/764511622"/>
    <hyperlink ref="F451" r:id="rId92" display="https://podminky.urs.cz/item/CS_URS_2022_01/764511643"/>
    <hyperlink ref="F453" r:id="rId93" display="https://podminky.urs.cz/item/CS_URS_2022_01/764518623"/>
    <hyperlink ref="F455" r:id="rId94" display="https://podminky.urs.cz/item/CS_URS_2022_01/998764103"/>
    <hyperlink ref="F458" r:id="rId95" display="https://podminky.urs.cz/item/CS_URS_2022_01/766441811"/>
    <hyperlink ref="F460" r:id="rId96" display="https://podminky.urs.cz/item/CS_URS_2022_01/766441812"/>
    <hyperlink ref="F462" r:id="rId97" display="https://podminky.urs.cz/item/CS_URS_2022_01/766622216"/>
    <hyperlink ref="F474" r:id="rId98" display="https://podminky.urs.cz/item/CS_URS_2022_01/766694111"/>
    <hyperlink ref="F476" r:id="rId99" display="https://podminky.urs.cz/item/CS_URS_2022_01/766694112"/>
    <hyperlink ref="F478" r:id="rId100" display="https://podminky.urs.cz/item/CS_URS_2022_01/766694113"/>
    <hyperlink ref="F481" r:id="rId101" display="https://podminky.urs.cz/item/CS_URS_2022_01/998766103"/>
    <hyperlink ref="F484" r:id="rId102" display="https://podminky.urs.cz/item/CS_URS_2022_01/767661811"/>
    <hyperlink ref="F487" r:id="rId103" display="https://podminky.urs.cz/item/CS_URS_2022_01/767893115"/>
    <hyperlink ref="F490" r:id="rId104" display="https://podminky.urs.cz/item/CS_URS_2022_01/767893116"/>
    <hyperlink ref="F493" r:id="rId105" display="https://podminky.urs.cz/item/CS_URS_2022_01/767893811"/>
    <hyperlink ref="F495" r:id="rId106" display="https://podminky.urs.cz/item/CS_URS_2022_01/767896810"/>
    <hyperlink ref="F497" r:id="rId107" display="https://podminky.urs.cz/item/CS_URS_2022_01/767995112"/>
    <hyperlink ref="F499" r:id="rId108" display="https://podminky.urs.cz/item/CS_URS_2022_01/767996801"/>
    <hyperlink ref="F502" r:id="rId109" display="https://podminky.urs.cz/item/CS_URS_2022_01/781471810"/>
    <hyperlink ref="F508" r:id="rId110" display="https://podminky.urs.cz/item/CS_URS_2022_01/783301313"/>
    <hyperlink ref="F510" r:id="rId111" display="https://podminky.urs.cz/item/CS_URS_2022_01/783314101"/>
    <hyperlink ref="F512" r:id="rId112" display="https://podminky.urs.cz/item/CS_URS_2022_01/783317101"/>
    <hyperlink ref="F514" r:id="rId113" display="https://podminky.urs.cz/item/CS_URS_2022_01/783823185"/>
    <hyperlink ref="F517" r:id="rId114" display="https://podminky.urs.cz/item/CS_URS_2022_01/783823187"/>
    <hyperlink ref="F520" r:id="rId115" display="https://podminky.urs.cz/item/CS_URS_2022_01/783827485"/>
    <hyperlink ref="F524" r:id="rId116" display="https://podminky.urs.cz/item/CS_URS_2022_01/783827489"/>
    <hyperlink ref="F527" r:id="rId117" display="https://podminky.urs.cz/item/CS_URS_2022_01/783897603"/>
    <hyperlink ref="F530" r:id="rId118" display="https://podminky.urs.cz/item/CS_URS_2022_01/784211101"/>
    <hyperlink ref="F533" r:id="rId119" display="https://podminky.urs.cz/item/CS_URS_2022_01/HZS13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84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" customHeight="1">
      <c r="B4" s="21"/>
      <c r="D4" s="104" t="s">
        <v>85</v>
      </c>
      <c r="L4" s="21"/>
      <c r="M4" s="105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" customHeight="1">
      <c r="B7" s="21"/>
      <c r="E7" s="365" t="str">
        <f>'Rekapitulace stavby'!K6</f>
        <v>ZŠ Havlíčkova - zateplení a oprava obvodových stěn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86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67" t="s">
        <v>1052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23. 1. 2022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88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89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90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7" t="s">
        <v>42</v>
      </c>
      <c r="E33" s="106" t="s">
        <v>43</v>
      </c>
      <c r="F33" s="118">
        <f>ROUND((SUM(BE85:BE109)),2)</f>
        <v>0</v>
      </c>
      <c r="G33" s="35"/>
      <c r="H33" s="35"/>
      <c r="I33" s="119">
        <v>0.21</v>
      </c>
      <c r="J33" s="118">
        <f>ROUND(((SUM(BE85:BE109))*I33),2)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6" t="s">
        <v>44</v>
      </c>
      <c r="F34" s="118">
        <f>ROUND((SUM(BF85:BF109)),2)</f>
        <v>0</v>
      </c>
      <c r="G34" s="35"/>
      <c r="H34" s="35"/>
      <c r="I34" s="119">
        <v>0.15</v>
      </c>
      <c r="J34" s="118">
        <f>ROUND(((SUM(BF85:BF109))*I34),2)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45</v>
      </c>
      <c r="F35" s="118">
        <f>ROUND((SUM(BG85:BG109)),2)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46</v>
      </c>
      <c r="F36" s="118">
        <f>ROUND((SUM(BH85:BH109)),2)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47</v>
      </c>
      <c r="F37" s="118">
        <f>ROUND((SUM(BI85:BI109)),2)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" customHeight="1">
      <c r="A48" s="35"/>
      <c r="B48" s="36"/>
      <c r="C48" s="37"/>
      <c r="D48" s="37"/>
      <c r="E48" s="372" t="str">
        <f>E7</f>
        <v>ZŠ Havlíčkova - zateplení a oprava obvodových stěn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44" t="str">
        <f>E9</f>
        <v>VRN - VRN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Český Těšín</v>
      </c>
      <c r="G52" s="37"/>
      <c r="H52" s="37"/>
      <c r="I52" s="30" t="s">
        <v>23</v>
      </c>
      <c r="J52" s="60" t="str">
        <f>IF(J12="","",J12)</f>
        <v>23. 1. 2022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" customHeight="1">
      <c r="A54" s="35"/>
      <c r="B54" s="36"/>
      <c r="C54" s="30" t="s">
        <v>25</v>
      </c>
      <c r="D54" s="37"/>
      <c r="E54" s="37"/>
      <c r="F54" s="28" t="str">
        <f>E15</f>
        <v>Město Český Těšín</v>
      </c>
      <c r="G54" s="37"/>
      <c r="H54" s="37"/>
      <c r="I54" s="30" t="s">
        <v>31</v>
      </c>
      <c r="J54" s="33" t="str">
        <f>E21</f>
        <v>BENUTA PRO s.r.o., Orlová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T. Pacola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92</v>
      </c>
      <c r="D57" s="132"/>
      <c r="E57" s="132"/>
      <c r="F57" s="132"/>
      <c r="G57" s="132"/>
      <c r="H57" s="132"/>
      <c r="I57" s="132"/>
      <c r="J57" s="133" t="s">
        <v>93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2:12" s="9" customFormat="1" ht="24.9" customHeight="1">
      <c r="B60" s="135"/>
      <c r="C60" s="136"/>
      <c r="D60" s="137" t="s">
        <v>1053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5" customHeight="1">
      <c r="B61" s="141"/>
      <c r="C61" s="142"/>
      <c r="D61" s="143" t="s">
        <v>1054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5" customHeight="1">
      <c r="B62" s="141"/>
      <c r="C62" s="142"/>
      <c r="D62" s="143" t="s">
        <v>1055</v>
      </c>
      <c r="E62" s="144"/>
      <c r="F62" s="144"/>
      <c r="G62" s="144"/>
      <c r="H62" s="144"/>
      <c r="I62" s="144"/>
      <c r="J62" s="145">
        <f>J93</f>
        <v>0</v>
      </c>
      <c r="K62" s="142"/>
      <c r="L62" s="146"/>
    </row>
    <row r="63" spans="2:12" s="10" customFormat="1" ht="19.95" customHeight="1">
      <c r="B63" s="141"/>
      <c r="C63" s="142"/>
      <c r="D63" s="143" t="s">
        <v>1056</v>
      </c>
      <c r="E63" s="144"/>
      <c r="F63" s="144"/>
      <c r="G63" s="144"/>
      <c r="H63" s="144"/>
      <c r="I63" s="144"/>
      <c r="J63" s="145">
        <f>J100</f>
        <v>0</v>
      </c>
      <c r="K63" s="142"/>
      <c r="L63" s="146"/>
    </row>
    <row r="64" spans="2:12" s="10" customFormat="1" ht="19.95" customHeight="1">
      <c r="B64" s="141"/>
      <c r="C64" s="142"/>
      <c r="D64" s="143" t="s">
        <v>1057</v>
      </c>
      <c r="E64" s="144"/>
      <c r="F64" s="144"/>
      <c r="G64" s="144"/>
      <c r="H64" s="144"/>
      <c r="I64" s="144"/>
      <c r="J64" s="145">
        <f>J103</f>
        <v>0</v>
      </c>
      <c r="K64" s="142"/>
      <c r="L64" s="146"/>
    </row>
    <row r="65" spans="2:12" s="10" customFormat="1" ht="19.95" customHeight="1">
      <c r="B65" s="141"/>
      <c r="C65" s="142"/>
      <c r="D65" s="143" t="s">
        <v>1058</v>
      </c>
      <c r="E65" s="144"/>
      <c r="F65" s="144"/>
      <c r="G65" s="144"/>
      <c r="H65" s="144"/>
      <c r="I65" s="144"/>
      <c r="J65" s="145">
        <f>J108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" customHeight="1">
      <c r="A72" s="35"/>
      <c r="B72" s="36"/>
      <c r="C72" s="24" t="s">
        <v>112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4.4" customHeight="1">
      <c r="A75" s="35"/>
      <c r="B75" s="36"/>
      <c r="C75" s="37"/>
      <c r="D75" s="37"/>
      <c r="E75" s="372" t="str">
        <f>E7</f>
        <v>ZŠ Havlíčkova - zateplení a oprava obvodových stěn</v>
      </c>
      <c r="F75" s="373"/>
      <c r="G75" s="373"/>
      <c r="H75" s="373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86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6" customHeight="1">
      <c r="A77" s="35"/>
      <c r="B77" s="36"/>
      <c r="C77" s="37"/>
      <c r="D77" s="37"/>
      <c r="E77" s="344" t="str">
        <f>E9</f>
        <v>VRN - VRN</v>
      </c>
      <c r="F77" s="374"/>
      <c r="G77" s="374"/>
      <c r="H77" s="37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Český Těšín</v>
      </c>
      <c r="G79" s="37"/>
      <c r="H79" s="37"/>
      <c r="I79" s="30" t="s">
        <v>23</v>
      </c>
      <c r="J79" s="60" t="str">
        <f>IF(J12="","",J12)</f>
        <v>23. 1. 2022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6.4" customHeight="1">
      <c r="A81" s="35"/>
      <c r="B81" s="36"/>
      <c r="C81" s="30" t="s">
        <v>25</v>
      </c>
      <c r="D81" s="37"/>
      <c r="E81" s="37"/>
      <c r="F81" s="28" t="str">
        <f>E15</f>
        <v>Město Český Těšín</v>
      </c>
      <c r="G81" s="37"/>
      <c r="H81" s="37"/>
      <c r="I81" s="30" t="s">
        <v>31</v>
      </c>
      <c r="J81" s="33" t="str">
        <f>E21</f>
        <v>BENUTA PRO s.r.o., Orlová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6" customHeight="1">
      <c r="A82" s="35"/>
      <c r="B82" s="36"/>
      <c r="C82" s="30" t="s">
        <v>29</v>
      </c>
      <c r="D82" s="37"/>
      <c r="E82" s="37"/>
      <c r="F82" s="28" t="str">
        <f>IF(E18="","",E18)</f>
        <v>Vyplň údaj</v>
      </c>
      <c r="G82" s="37"/>
      <c r="H82" s="37"/>
      <c r="I82" s="30" t="s">
        <v>34</v>
      </c>
      <c r="J82" s="33" t="str">
        <f>E24</f>
        <v>Ing. T. Pacola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113</v>
      </c>
      <c r="D84" s="150" t="s">
        <v>57</v>
      </c>
      <c r="E84" s="150" t="s">
        <v>53</v>
      </c>
      <c r="F84" s="150" t="s">
        <v>54</v>
      </c>
      <c r="G84" s="150" t="s">
        <v>114</v>
      </c>
      <c r="H84" s="150" t="s">
        <v>115</v>
      </c>
      <c r="I84" s="150" t="s">
        <v>116</v>
      </c>
      <c r="J84" s="150" t="s">
        <v>93</v>
      </c>
      <c r="K84" s="151" t="s">
        <v>117</v>
      </c>
      <c r="L84" s="152"/>
      <c r="M84" s="69" t="s">
        <v>19</v>
      </c>
      <c r="N84" s="70" t="s">
        <v>42</v>
      </c>
      <c r="O84" s="70" t="s">
        <v>118</v>
      </c>
      <c r="P84" s="70" t="s">
        <v>119</v>
      </c>
      <c r="Q84" s="70" t="s">
        <v>120</v>
      </c>
      <c r="R84" s="70" t="s">
        <v>121</v>
      </c>
      <c r="S84" s="70" t="s">
        <v>122</v>
      </c>
      <c r="T84" s="71" t="s">
        <v>123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8" customHeight="1">
      <c r="A85" s="35"/>
      <c r="B85" s="36"/>
      <c r="C85" s="76" t="s">
        <v>124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</f>
        <v>0</v>
      </c>
      <c r="Q85" s="73"/>
      <c r="R85" s="155">
        <f>R86</f>
        <v>0</v>
      </c>
      <c r="S85" s="73"/>
      <c r="T85" s="156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71</v>
      </c>
      <c r="AU85" s="18" t="s">
        <v>94</v>
      </c>
      <c r="BK85" s="157">
        <f>BK86</f>
        <v>0</v>
      </c>
    </row>
    <row r="86" spans="2:63" s="12" customFormat="1" ht="25.95" customHeight="1">
      <c r="B86" s="158"/>
      <c r="C86" s="159"/>
      <c r="D86" s="160" t="s">
        <v>71</v>
      </c>
      <c r="E86" s="161" t="s">
        <v>83</v>
      </c>
      <c r="F86" s="161" t="s">
        <v>1059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P87+P93+P100+P103+P108</f>
        <v>0</v>
      </c>
      <c r="Q86" s="166"/>
      <c r="R86" s="167">
        <f>R87+R93+R100+R103+R108</f>
        <v>0</v>
      </c>
      <c r="S86" s="166"/>
      <c r="T86" s="168">
        <f>T87+T93+T100+T103+T108</f>
        <v>0</v>
      </c>
      <c r="AR86" s="169" t="s">
        <v>159</v>
      </c>
      <c r="AT86" s="170" t="s">
        <v>71</v>
      </c>
      <c r="AU86" s="170" t="s">
        <v>72</v>
      </c>
      <c r="AY86" s="169" t="s">
        <v>127</v>
      </c>
      <c r="BK86" s="171">
        <f>BK87+BK93+BK100+BK103+BK108</f>
        <v>0</v>
      </c>
    </row>
    <row r="87" spans="2:63" s="12" customFormat="1" ht="22.8" customHeight="1">
      <c r="B87" s="158"/>
      <c r="C87" s="159"/>
      <c r="D87" s="160" t="s">
        <v>71</v>
      </c>
      <c r="E87" s="172" t="s">
        <v>1060</v>
      </c>
      <c r="F87" s="172" t="s">
        <v>1061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SUM(P88:P92)</f>
        <v>0</v>
      </c>
      <c r="Q87" s="166"/>
      <c r="R87" s="167">
        <f>SUM(R88:R92)</f>
        <v>0</v>
      </c>
      <c r="S87" s="166"/>
      <c r="T87" s="168">
        <f>SUM(T88:T92)</f>
        <v>0</v>
      </c>
      <c r="AR87" s="169" t="s">
        <v>159</v>
      </c>
      <c r="AT87" s="170" t="s">
        <v>71</v>
      </c>
      <c r="AU87" s="170" t="s">
        <v>80</v>
      </c>
      <c r="AY87" s="169" t="s">
        <v>127</v>
      </c>
      <c r="BK87" s="171">
        <f>SUM(BK88:BK92)</f>
        <v>0</v>
      </c>
    </row>
    <row r="88" spans="1:65" s="2" customFormat="1" ht="14.4" customHeight="1">
      <c r="A88" s="35"/>
      <c r="B88" s="36"/>
      <c r="C88" s="174" t="s">
        <v>80</v>
      </c>
      <c r="D88" s="174" t="s">
        <v>130</v>
      </c>
      <c r="E88" s="175" t="s">
        <v>1062</v>
      </c>
      <c r="F88" s="176" t="s">
        <v>1063</v>
      </c>
      <c r="G88" s="177" t="s">
        <v>1064</v>
      </c>
      <c r="H88" s="178">
        <v>1</v>
      </c>
      <c r="I88" s="179"/>
      <c r="J88" s="180">
        <f>ROUND(I88*H88,2)</f>
        <v>0</v>
      </c>
      <c r="K88" s="176" t="s">
        <v>134</v>
      </c>
      <c r="L88" s="40"/>
      <c r="M88" s="181" t="s">
        <v>19</v>
      </c>
      <c r="N88" s="182" t="s">
        <v>43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1065</v>
      </c>
      <c r="AT88" s="185" t="s">
        <v>130</v>
      </c>
      <c r="AU88" s="185" t="s">
        <v>82</v>
      </c>
      <c r="AY88" s="18" t="s">
        <v>127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80</v>
      </c>
      <c r="BK88" s="186">
        <f>ROUND(I88*H88,2)</f>
        <v>0</v>
      </c>
      <c r="BL88" s="18" t="s">
        <v>1065</v>
      </c>
      <c r="BM88" s="185" t="s">
        <v>1066</v>
      </c>
    </row>
    <row r="89" spans="1:47" s="2" customFormat="1" ht="10.2">
      <c r="A89" s="35"/>
      <c r="B89" s="36"/>
      <c r="C89" s="37"/>
      <c r="D89" s="187" t="s">
        <v>137</v>
      </c>
      <c r="E89" s="37"/>
      <c r="F89" s="188" t="s">
        <v>1067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137</v>
      </c>
      <c r="AU89" s="18" t="s">
        <v>82</v>
      </c>
    </row>
    <row r="90" spans="1:47" s="2" customFormat="1" ht="19.2">
      <c r="A90" s="35"/>
      <c r="B90" s="36"/>
      <c r="C90" s="37"/>
      <c r="D90" s="194" t="s">
        <v>168</v>
      </c>
      <c r="E90" s="37"/>
      <c r="F90" s="225" t="s">
        <v>1068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168</v>
      </c>
      <c r="AU90" s="18" t="s">
        <v>82</v>
      </c>
    </row>
    <row r="91" spans="1:65" s="2" customFormat="1" ht="14.4" customHeight="1">
      <c r="A91" s="35"/>
      <c r="B91" s="36"/>
      <c r="C91" s="174" t="s">
        <v>82</v>
      </c>
      <c r="D91" s="174" t="s">
        <v>130</v>
      </c>
      <c r="E91" s="175" t="s">
        <v>1069</v>
      </c>
      <c r="F91" s="176" t="s">
        <v>1070</v>
      </c>
      <c r="G91" s="177" t="s">
        <v>1064</v>
      </c>
      <c r="H91" s="178">
        <v>1</v>
      </c>
      <c r="I91" s="179"/>
      <c r="J91" s="180">
        <f>ROUND(I91*H91,2)</f>
        <v>0</v>
      </c>
      <c r="K91" s="176" t="s">
        <v>134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1065</v>
      </c>
      <c r="AT91" s="185" t="s">
        <v>130</v>
      </c>
      <c r="AU91" s="185" t="s">
        <v>82</v>
      </c>
      <c r="AY91" s="18" t="s">
        <v>127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1065</v>
      </c>
      <c r="BM91" s="185" t="s">
        <v>1071</v>
      </c>
    </row>
    <row r="92" spans="1:47" s="2" customFormat="1" ht="10.2">
      <c r="A92" s="35"/>
      <c r="B92" s="36"/>
      <c r="C92" s="37"/>
      <c r="D92" s="187" t="s">
        <v>137</v>
      </c>
      <c r="E92" s="37"/>
      <c r="F92" s="188" t="s">
        <v>1072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137</v>
      </c>
      <c r="AU92" s="18" t="s">
        <v>82</v>
      </c>
    </row>
    <row r="93" spans="2:63" s="12" customFormat="1" ht="22.8" customHeight="1">
      <c r="B93" s="158"/>
      <c r="C93" s="159"/>
      <c r="D93" s="160" t="s">
        <v>71</v>
      </c>
      <c r="E93" s="172" t="s">
        <v>1073</v>
      </c>
      <c r="F93" s="172" t="s">
        <v>1074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SUM(P94:P99)</f>
        <v>0</v>
      </c>
      <c r="Q93" s="166"/>
      <c r="R93" s="167">
        <f>SUM(R94:R99)</f>
        <v>0</v>
      </c>
      <c r="S93" s="166"/>
      <c r="T93" s="168">
        <f>SUM(T94:T99)</f>
        <v>0</v>
      </c>
      <c r="AR93" s="169" t="s">
        <v>159</v>
      </c>
      <c r="AT93" s="170" t="s">
        <v>71</v>
      </c>
      <c r="AU93" s="170" t="s">
        <v>80</v>
      </c>
      <c r="AY93" s="169" t="s">
        <v>127</v>
      </c>
      <c r="BK93" s="171">
        <f>SUM(BK94:BK99)</f>
        <v>0</v>
      </c>
    </row>
    <row r="94" spans="1:65" s="2" customFormat="1" ht="14.4" customHeight="1">
      <c r="A94" s="35"/>
      <c r="B94" s="36"/>
      <c r="C94" s="174" t="s">
        <v>150</v>
      </c>
      <c r="D94" s="174" t="s">
        <v>130</v>
      </c>
      <c r="E94" s="175" t="s">
        <v>1075</v>
      </c>
      <c r="F94" s="176" t="s">
        <v>1074</v>
      </c>
      <c r="G94" s="177" t="s">
        <v>1064</v>
      </c>
      <c r="H94" s="178">
        <v>1</v>
      </c>
      <c r="I94" s="179"/>
      <c r="J94" s="180">
        <f>ROUND(I94*H94,2)</f>
        <v>0</v>
      </c>
      <c r="K94" s="176" t="s">
        <v>134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1065</v>
      </c>
      <c r="AT94" s="185" t="s">
        <v>130</v>
      </c>
      <c r="AU94" s="185" t="s">
        <v>82</v>
      </c>
      <c r="AY94" s="18" t="s">
        <v>127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1065</v>
      </c>
      <c r="BM94" s="185" t="s">
        <v>1076</v>
      </c>
    </row>
    <row r="95" spans="1:47" s="2" customFormat="1" ht="10.2">
      <c r="A95" s="35"/>
      <c r="B95" s="36"/>
      <c r="C95" s="37"/>
      <c r="D95" s="187" t="s">
        <v>137</v>
      </c>
      <c r="E95" s="37"/>
      <c r="F95" s="188" t="s">
        <v>1077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137</v>
      </c>
      <c r="AU95" s="18" t="s">
        <v>82</v>
      </c>
    </row>
    <row r="96" spans="1:65" s="2" customFormat="1" ht="14.4" customHeight="1">
      <c r="A96" s="35"/>
      <c r="B96" s="36"/>
      <c r="C96" s="174" t="s">
        <v>135</v>
      </c>
      <c r="D96" s="174" t="s">
        <v>130</v>
      </c>
      <c r="E96" s="175" t="s">
        <v>1078</v>
      </c>
      <c r="F96" s="176" t="s">
        <v>1079</v>
      </c>
      <c r="G96" s="177" t="s">
        <v>1064</v>
      </c>
      <c r="H96" s="178">
        <v>1</v>
      </c>
      <c r="I96" s="179"/>
      <c r="J96" s="180">
        <f>ROUND(I96*H96,2)</f>
        <v>0</v>
      </c>
      <c r="K96" s="176" t="s">
        <v>134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1065</v>
      </c>
      <c r="AT96" s="185" t="s">
        <v>130</v>
      </c>
      <c r="AU96" s="185" t="s">
        <v>82</v>
      </c>
      <c r="AY96" s="18" t="s">
        <v>127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1065</v>
      </c>
      <c r="BM96" s="185" t="s">
        <v>1080</v>
      </c>
    </row>
    <row r="97" spans="1:47" s="2" customFormat="1" ht="10.2">
      <c r="A97" s="35"/>
      <c r="B97" s="36"/>
      <c r="C97" s="37"/>
      <c r="D97" s="187" t="s">
        <v>137</v>
      </c>
      <c r="E97" s="37"/>
      <c r="F97" s="188" t="s">
        <v>1081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137</v>
      </c>
      <c r="AU97" s="18" t="s">
        <v>82</v>
      </c>
    </row>
    <row r="98" spans="1:65" s="2" customFormat="1" ht="14.4" customHeight="1">
      <c r="A98" s="35"/>
      <c r="B98" s="36"/>
      <c r="C98" s="174" t="s">
        <v>159</v>
      </c>
      <c r="D98" s="174" t="s">
        <v>130</v>
      </c>
      <c r="E98" s="175" t="s">
        <v>1082</v>
      </c>
      <c r="F98" s="176" t="s">
        <v>1083</v>
      </c>
      <c r="G98" s="177" t="s">
        <v>1064</v>
      </c>
      <c r="H98" s="178">
        <v>1</v>
      </c>
      <c r="I98" s="179"/>
      <c r="J98" s="180">
        <f>ROUND(I98*H98,2)</f>
        <v>0</v>
      </c>
      <c r="K98" s="176" t="s">
        <v>134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1065</v>
      </c>
      <c r="AT98" s="185" t="s">
        <v>130</v>
      </c>
      <c r="AU98" s="185" t="s">
        <v>82</v>
      </c>
      <c r="AY98" s="18" t="s">
        <v>127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1065</v>
      </c>
      <c r="BM98" s="185" t="s">
        <v>1084</v>
      </c>
    </row>
    <row r="99" spans="1:47" s="2" customFormat="1" ht="10.2">
      <c r="A99" s="35"/>
      <c r="B99" s="36"/>
      <c r="C99" s="37"/>
      <c r="D99" s="187" t="s">
        <v>137</v>
      </c>
      <c r="E99" s="37"/>
      <c r="F99" s="188" t="s">
        <v>1085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137</v>
      </c>
      <c r="AU99" s="18" t="s">
        <v>82</v>
      </c>
    </row>
    <row r="100" spans="2:63" s="12" customFormat="1" ht="22.8" customHeight="1">
      <c r="B100" s="158"/>
      <c r="C100" s="159"/>
      <c r="D100" s="160" t="s">
        <v>71</v>
      </c>
      <c r="E100" s="172" t="s">
        <v>1086</v>
      </c>
      <c r="F100" s="172" t="s">
        <v>1087</v>
      </c>
      <c r="G100" s="159"/>
      <c r="H100" s="159"/>
      <c r="I100" s="162"/>
      <c r="J100" s="173">
        <f>BK100</f>
        <v>0</v>
      </c>
      <c r="K100" s="159"/>
      <c r="L100" s="164"/>
      <c r="M100" s="165"/>
      <c r="N100" s="166"/>
      <c r="O100" s="166"/>
      <c r="P100" s="167">
        <f>SUM(P101:P102)</f>
        <v>0</v>
      </c>
      <c r="Q100" s="166"/>
      <c r="R100" s="167">
        <f>SUM(R101:R102)</f>
        <v>0</v>
      </c>
      <c r="S100" s="166"/>
      <c r="T100" s="168">
        <f>SUM(T101:T102)</f>
        <v>0</v>
      </c>
      <c r="AR100" s="169" t="s">
        <v>159</v>
      </c>
      <c r="AT100" s="170" t="s">
        <v>71</v>
      </c>
      <c r="AU100" s="170" t="s">
        <v>80</v>
      </c>
      <c r="AY100" s="169" t="s">
        <v>127</v>
      </c>
      <c r="BK100" s="171">
        <f>SUM(BK101:BK102)</f>
        <v>0</v>
      </c>
    </row>
    <row r="101" spans="1:65" s="2" customFormat="1" ht="14.4" customHeight="1">
      <c r="A101" s="35"/>
      <c r="B101" s="36"/>
      <c r="C101" s="174" t="s">
        <v>128</v>
      </c>
      <c r="D101" s="174" t="s">
        <v>130</v>
      </c>
      <c r="E101" s="175" t="s">
        <v>1088</v>
      </c>
      <c r="F101" s="176" t="s">
        <v>1087</v>
      </c>
      <c r="G101" s="177" t="s">
        <v>1064</v>
      </c>
      <c r="H101" s="178">
        <v>1</v>
      </c>
      <c r="I101" s="179"/>
      <c r="J101" s="180">
        <f>ROUND(I101*H101,2)</f>
        <v>0</v>
      </c>
      <c r="K101" s="176" t="s">
        <v>134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1065</v>
      </c>
      <c r="AT101" s="185" t="s">
        <v>130</v>
      </c>
      <c r="AU101" s="185" t="s">
        <v>82</v>
      </c>
      <c r="AY101" s="18" t="s">
        <v>127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1065</v>
      </c>
      <c r="BM101" s="185" t="s">
        <v>1089</v>
      </c>
    </row>
    <row r="102" spans="1:47" s="2" customFormat="1" ht="10.2">
      <c r="A102" s="35"/>
      <c r="B102" s="36"/>
      <c r="C102" s="37"/>
      <c r="D102" s="187" t="s">
        <v>137</v>
      </c>
      <c r="E102" s="37"/>
      <c r="F102" s="188" t="s">
        <v>1090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137</v>
      </c>
      <c r="AU102" s="18" t="s">
        <v>82</v>
      </c>
    </row>
    <row r="103" spans="2:63" s="12" customFormat="1" ht="22.8" customHeight="1">
      <c r="B103" s="158"/>
      <c r="C103" s="159"/>
      <c r="D103" s="160" t="s">
        <v>71</v>
      </c>
      <c r="E103" s="172" t="s">
        <v>1091</v>
      </c>
      <c r="F103" s="172" t="s">
        <v>1092</v>
      </c>
      <c r="G103" s="159"/>
      <c r="H103" s="159"/>
      <c r="I103" s="162"/>
      <c r="J103" s="173">
        <f>BK103</f>
        <v>0</v>
      </c>
      <c r="K103" s="159"/>
      <c r="L103" s="164"/>
      <c r="M103" s="165"/>
      <c r="N103" s="166"/>
      <c r="O103" s="166"/>
      <c r="P103" s="167">
        <f>SUM(P104:P107)</f>
        <v>0</v>
      </c>
      <c r="Q103" s="166"/>
      <c r="R103" s="167">
        <f>SUM(R104:R107)</f>
        <v>0</v>
      </c>
      <c r="S103" s="166"/>
      <c r="T103" s="168">
        <f>SUM(T104:T107)</f>
        <v>0</v>
      </c>
      <c r="AR103" s="169" t="s">
        <v>159</v>
      </c>
      <c r="AT103" s="170" t="s">
        <v>71</v>
      </c>
      <c r="AU103" s="170" t="s">
        <v>80</v>
      </c>
      <c r="AY103" s="169" t="s">
        <v>127</v>
      </c>
      <c r="BK103" s="171">
        <f>SUM(BK104:BK107)</f>
        <v>0</v>
      </c>
    </row>
    <row r="104" spans="1:65" s="2" customFormat="1" ht="14.4" customHeight="1">
      <c r="A104" s="35"/>
      <c r="B104" s="36"/>
      <c r="C104" s="174" t="s">
        <v>170</v>
      </c>
      <c r="D104" s="174" t="s">
        <v>130</v>
      </c>
      <c r="E104" s="175" t="s">
        <v>1093</v>
      </c>
      <c r="F104" s="176" t="s">
        <v>1094</v>
      </c>
      <c r="G104" s="177" t="s">
        <v>1064</v>
      </c>
      <c r="H104" s="178">
        <v>1</v>
      </c>
      <c r="I104" s="179"/>
      <c r="J104" s="180">
        <f>ROUND(I104*H104,2)</f>
        <v>0</v>
      </c>
      <c r="K104" s="176" t="s">
        <v>134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1065</v>
      </c>
      <c r="AT104" s="185" t="s">
        <v>130</v>
      </c>
      <c r="AU104" s="185" t="s">
        <v>82</v>
      </c>
      <c r="AY104" s="18" t="s">
        <v>127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1065</v>
      </c>
      <c r="BM104" s="185" t="s">
        <v>1095</v>
      </c>
    </row>
    <row r="105" spans="1:47" s="2" customFormat="1" ht="10.2">
      <c r="A105" s="35"/>
      <c r="B105" s="36"/>
      <c r="C105" s="37"/>
      <c r="D105" s="187" t="s">
        <v>137</v>
      </c>
      <c r="E105" s="37"/>
      <c r="F105" s="188" t="s">
        <v>1096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137</v>
      </c>
      <c r="AU105" s="18" t="s">
        <v>82</v>
      </c>
    </row>
    <row r="106" spans="1:65" s="2" customFormat="1" ht="14.4" customHeight="1">
      <c r="A106" s="35"/>
      <c r="B106" s="36"/>
      <c r="C106" s="174" t="s">
        <v>174</v>
      </c>
      <c r="D106" s="174" t="s">
        <v>130</v>
      </c>
      <c r="E106" s="175" t="s">
        <v>1097</v>
      </c>
      <c r="F106" s="176" t="s">
        <v>1098</v>
      </c>
      <c r="G106" s="177" t="s">
        <v>1064</v>
      </c>
      <c r="H106" s="178">
        <v>1</v>
      </c>
      <c r="I106" s="179"/>
      <c r="J106" s="180">
        <f>ROUND(I106*H106,2)</f>
        <v>0</v>
      </c>
      <c r="K106" s="176" t="s">
        <v>134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1065</v>
      </c>
      <c r="AT106" s="185" t="s">
        <v>130</v>
      </c>
      <c r="AU106" s="185" t="s">
        <v>82</v>
      </c>
      <c r="AY106" s="18" t="s">
        <v>127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1065</v>
      </c>
      <c r="BM106" s="185" t="s">
        <v>1099</v>
      </c>
    </row>
    <row r="107" spans="1:47" s="2" customFormat="1" ht="10.2">
      <c r="A107" s="35"/>
      <c r="B107" s="36"/>
      <c r="C107" s="37"/>
      <c r="D107" s="187" t="s">
        <v>137</v>
      </c>
      <c r="E107" s="37"/>
      <c r="F107" s="188" t="s">
        <v>1100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137</v>
      </c>
      <c r="AU107" s="18" t="s">
        <v>82</v>
      </c>
    </row>
    <row r="108" spans="2:63" s="12" customFormat="1" ht="22.8" customHeight="1">
      <c r="B108" s="158"/>
      <c r="C108" s="159"/>
      <c r="D108" s="160" t="s">
        <v>71</v>
      </c>
      <c r="E108" s="172" t="s">
        <v>1101</v>
      </c>
      <c r="F108" s="172" t="s">
        <v>1102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f>P109</f>
        <v>0</v>
      </c>
      <c r="Q108" s="166"/>
      <c r="R108" s="167">
        <f>R109</f>
        <v>0</v>
      </c>
      <c r="S108" s="166"/>
      <c r="T108" s="168">
        <f>T109</f>
        <v>0</v>
      </c>
      <c r="AR108" s="169" t="s">
        <v>159</v>
      </c>
      <c r="AT108" s="170" t="s">
        <v>71</v>
      </c>
      <c r="AU108" s="170" t="s">
        <v>80</v>
      </c>
      <c r="AY108" s="169" t="s">
        <v>127</v>
      </c>
      <c r="BK108" s="171">
        <f>BK109</f>
        <v>0</v>
      </c>
    </row>
    <row r="109" spans="1:65" s="2" customFormat="1" ht="14.4" customHeight="1">
      <c r="A109" s="35"/>
      <c r="B109" s="36"/>
      <c r="C109" s="174" t="s">
        <v>188</v>
      </c>
      <c r="D109" s="174" t="s">
        <v>130</v>
      </c>
      <c r="E109" s="175" t="s">
        <v>1103</v>
      </c>
      <c r="F109" s="176" t="s">
        <v>1104</v>
      </c>
      <c r="G109" s="177" t="s">
        <v>1064</v>
      </c>
      <c r="H109" s="178">
        <v>1</v>
      </c>
      <c r="I109" s="179"/>
      <c r="J109" s="180">
        <f>ROUND(I109*H109,2)</f>
        <v>0</v>
      </c>
      <c r="K109" s="176" t="s">
        <v>19</v>
      </c>
      <c r="L109" s="40"/>
      <c r="M109" s="240" t="s">
        <v>19</v>
      </c>
      <c r="N109" s="241" t="s">
        <v>43</v>
      </c>
      <c r="O109" s="238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1065</v>
      </c>
      <c r="AT109" s="185" t="s">
        <v>130</v>
      </c>
      <c r="AU109" s="185" t="s">
        <v>82</v>
      </c>
      <c r="AY109" s="18" t="s">
        <v>127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1065</v>
      </c>
      <c r="BM109" s="185" t="s">
        <v>1105</v>
      </c>
    </row>
    <row r="110" spans="1:31" s="2" customFormat="1" ht="6.9" customHeight="1">
      <c r="A110" s="35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0"/>
      <c r="M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 algorithmName="SHA-512" hashValue="4K4ML+7D4EuDXEPwAuF9MTsNcrYejPbtO7Z9wmxfdUZdLBmDKbOQnzWSCawt7MGK38K4Eclz+XVArPYi5yqngw==" saltValue="ge0zR/E4AqjLCtFbb6v+n7Q1jrnCHEneYB1HbDnKRc+hP3IGZfjvdgTMNVuXodbC5tmBZC/7E9V78O2w2u1Usg==" spinCount="100000" sheet="1" objects="1" scenarios="1" formatColumns="0" formatRows="0" autoFilter="0"/>
  <autoFilter ref="C84:K10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1214000"/>
    <hyperlink ref="F92" r:id="rId2" display="https://podminky.urs.cz/item/CS_URS_2022_01/013254000"/>
    <hyperlink ref="F95" r:id="rId3" display="https://podminky.urs.cz/item/CS_URS_2022_01/030001000"/>
    <hyperlink ref="F97" r:id="rId4" display="https://podminky.urs.cz/item/CS_URS_2022_01/032903000"/>
    <hyperlink ref="F99" r:id="rId5" display="https://podminky.urs.cz/item/CS_URS_2022_01/039103000"/>
    <hyperlink ref="F102" r:id="rId6" display="https://podminky.urs.cz/item/CS_URS_2022_01/060001000"/>
    <hyperlink ref="F105" r:id="rId7" display="https://podminky.urs.cz/item/CS_URS_2022_01/071103000"/>
    <hyperlink ref="F107" r:id="rId8" display="https://podminky.urs.cz/item/CS_URS_2022_01/071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1106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1107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1108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1109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1110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1111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1112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1113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1114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1115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1116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79</v>
      </c>
      <c r="F18" s="380" t="s">
        <v>1117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1118</v>
      </c>
      <c r="F19" s="380" t="s">
        <v>1119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1120</v>
      </c>
      <c r="F20" s="380" t="s">
        <v>1121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1122</v>
      </c>
      <c r="F21" s="380" t="s">
        <v>1123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1124</v>
      </c>
      <c r="F22" s="380" t="s">
        <v>1125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1126</v>
      </c>
      <c r="F23" s="380" t="s">
        <v>1127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1128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1129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1130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1131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1132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1133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1134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1135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1136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113</v>
      </c>
      <c r="F36" s="253"/>
      <c r="G36" s="380" t="s">
        <v>1137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1138</v>
      </c>
      <c r="F37" s="253"/>
      <c r="G37" s="380" t="s">
        <v>1139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53</v>
      </c>
      <c r="F38" s="253"/>
      <c r="G38" s="380" t="s">
        <v>1140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54</v>
      </c>
      <c r="F39" s="253"/>
      <c r="G39" s="380" t="s">
        <v>1141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114</v>
      </c>
      <c r="F40" s="253"/>
      <c r="G40" s="380" t="s">
        <v>1142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115</v>
      </c>
      <c r="F41" s="253"/>
      <c r="G41" s="380" t="s">
        <v>1143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1144</v>
      </c>
      <c r="F42" s="253"/>
      <c r="G42" s="380" t="s">
        <v>1145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1146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1147</v>
      </c>
      <c r="F44" s="253"/>
      <c r="G44" s="380" t="s">
        <v>1148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117</v>
      </c>
      <c r="F45" s="253"/>
      <c r="G45" s="380" t="s">
        <v>1149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1150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1151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1152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1153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1154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1155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1156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1157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1158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1159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1160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1161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1162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1163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1164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1165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1166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1167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1168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1169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1170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1171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1172</v>
      </c>
      <c r="D76" s="269"/>
      <c r="E76" s="269"/>
      <c r="F76" s="269" t="s">
        <v>1173</v>
      </c>
      <c r="G76" s="270"/>
      <c r="H76" s="269" t="s">
        <v>54</v>
      </c>
      <c r="I76" s="269" t="s">
        <v>57</v>
      </c>
      <c r="J76" s="269" t="s">
        <v>1174</v>
      </c>
      <c r="K76" s="268"/>
    </row>
    <row r="77" spans="2:11" s="1" customFormat="1" ht="17.25" customHeight="1">
      <c r="B77" s="267"/>
      <c r="C77" s="271" t="s">
        <v>1175</v>
      </c>
      <c r="D77" s="271"/>
      <c r="E77" s="271"/>
      <c r="F77" s="272" t="s">
        <v>1176</v>
      </c>
      <c r="G77" s="273"/>
      <c r="H77" s="271"/>
      <c r="I77" s="271"/>
      <c r="J77" s="271" t="s">
        <v>1177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53</v>
      </c>
      <c r="D79" s="276"/>
      <c r="E79" s="276"/>
      <c r="F79" s="277" t="s">
        <v>1178</v>
      </c>
      <c r="G79" s="278"/>
      <c r="H79" s="256" t="s">
        <v>1179</v>
      </c>
      <c r="I79" s="256" t="s">
        <v>1180</v>
      </c>
      <c r="J79" s="256">
        <v>20</v>
      </c>
      <c r="K79" s="268"/>
    </row>
    <row r="80" spans="2:11" s="1" customFormat="1" ht="15" customHeight="1">
      <c r="B80" s="267"/>
      <c r="C80" s="256" t="s">
        <v>1181</v>
      </c>
      <c r="D80" s="256"/>
      <c r="E80" s="256"/>
      <c r="F80" s="277" t="s">
        <v>1178</v>
      </c>
      <c r="G80" s="278"/>
      <c r="H80" s="256" t="s">
        <v>1182</v>
      </c>
      <c r="I80" s="256" t="s">
        <v>1180</v>
      </c>
      <c r="J80" s="256">
        <v>120</v>
      </c>
      <c r="K80" s="268"/>
    </row>
    <row r="81" spans="2:11" s="1" customFormat="1" ht="15" customHeight="1">
      <c r="B81" s="279"/>
      <c r="C81" s="256" t="s">
        <v>1183</v>
      </c>
      <c r="D81" s="256"/>
      <c r="E81" s="256"/>
      <c r="F81" s="277" t="s">
        <v>1184</v>
      </c>
      <c r="G81" s="278"/>
      <c r="H81" s="256" t="s">
        <v>1185</v>
      </c>
      <c r="I81" s="256" t="s">
        <v>1180</v>
      </c>
      <c r="J81" s="256">
        <v>50</v>
      </c>
      <c r="K81" s="268"/>
    </row>
    <row r="82" spans="2:11" s="1" customFormat="1" ht="15" customHeight="1">
      <c r="B82" s="279"/>
      <c r="C82" s="256" t="s">
        <v>1186</v>
      </c>
      <c r="D82" s="256"/>
      <c r="E82" s="256"/>
      <c r="F82" s="277" t="s">
        <v>1178</v>
      </c>
      <c r="G82" s="278"/>
      <c r="H82" s="256" t="s">
        <v>1187</v>
      </c>
      <c r="I82" s="256" t="s">
        <v>1188</v>
      </c>
      <c r="J82" s="256"/>
      <c r="K82" s="268"/>
    </row>
    <row r="83" spans="2:11" s="1" customFormat="1" ht="15" customHeight="1">
      <c r="B83" s="279"/>
      <c r="C83" s="280" t="s">
        <v>1189</v>
      </c>
      <c r="D83" s="280"/>
      <c r="E83" s="280"/>
      <c r="F83" s="281" t="s">
        <v>1184</v>
      </c>
      <c r="G83" s="280"/>
      <c r="H83" s="280" t="s">
        <v>1190</v>
      </c>
      <c r="I83" s="280" t="s">
        <v>1180</v>
      </c>
      <c r="J83" s="280">
        <v>15</v>
      </c>
      <c r="K83" s="268"/>
    </row>
    <row r="84" spans="2:11" s="1" customFormat="1" ht="15" customHeight="1">
      <c r="B84" s="279"/>
      <c r="C84" s="280" t="s">
        <v>1191</v>
      </c>
      <c r="D84" s="280"/>
      <c r="E84" s="280"/>
      <c r="F84" s="281" t="s">
        <v>1184</v>
      </c>
      <c r="G84" s="280"/>
      <c r="H84" s="280" t="s">
        <v>1192</v>
      </c>
      <c r="I84" s="280" t="s">
        <v>1180</v>
      </c>
      <c r="J84" s="280">
        <v>15</v>
      </c>
      <c r="K84" s="268"/>
    </row>
    <row r="85" spans="2:11" s="1" customFormat="1" ht="15" customHeight="1">
      <c r="B85" s="279"/>
      <c r="C85" s="280" t="s">
        <v>1193</v>
      </c>
      <c r="D85" s="280"/>
      <c r="E85" s="280"/>
      <c r="F85" s="281" t="s">
        <v>1184</v>
      </c>
      <c r="G85" s="280"/>
      <c r="H85" s="280" t="s">
        <v>1194</v>
      </c>
      <c r="I85" s="280" t="s">
        <v>1180</v>
      </c>
      <c r="J85" s="280">
        <v>20</v>
      </c>
      <c r="K85" s="268"/>
    </row>
    <row r="86" spans="2:11" s="1" customFormat="1" ht="15" customHeight="1">
      <c r="B86" s="279"/>
      <c r="C86" s="280" t="s">
        <v>1195</v>
      </c>
      <c r="D86" s="280"/>
      <c r="E86" s="280"/>
      <c r="F86" s="281" t="s">
        <v>1184</v>
      </c>
      <c r="G86" s="280"/>
      <c r="H86" s="280" t="s">
        <v>1196</v>
      </c>
      <c r="I86" s="280" t="s">
        <v>1180</v>
      </c>
      <c r="J86" s="280">
        <v>20</v>
      </c>
      <c r="K86" s="268"/>
    </row>
    <row r="87" spans="2:11" s="1" customFormat="1" ht="15" customHeight="1">
      <c r="B87" s="279"/>
      <c r="C87" s="256" t="s">
        <v>1197</v>
      </c>
      <c r="D87" s="256"/>
      <c r="E87" s="256"/>
      <c r="F87" s="277" t="s">
        <v>1184</v>
      </c>
      <c r="G87" s="278"/>
      <c r="H87" s="256" t="s">
        <v>1198</v>
      </c>
      <c r="I87" s="256" t="s">
        <v>1180</v>
      </c>
      <c r="J87" s="256">
        <v>50</v>
      </c>
      <c r="K87" s="268"/>
    </row>
    <row r="88" spans="2:11" s="1" customFormat="1" ht="15" customHeight="1">
      <c r="B88" s="279"/>
      <c r="C88" s="256" t="s">
        <v>1199</v>
      </c>
      <c r="D88" s="256"/>
      <c r="E88" s="256"/>
      <c r="F88" s="277" t="s">
        <v>1184</v>
      </c>
      <c r="G88" s="278"/>
      <c r="H88" s="256" t="s">
        <v>1200</v>
      </c>
      <c r="I88" s="256" t="s">
        <v>1180</v>
      </c>
      <c r="J88" s="256">
        <v>20</v>
      </c>
      <c r="K88" s="268"/>
    </row>
    <row r="89" spans="2:11" s="1" customFormat="1" ht="15" customHeight="1">
      <c r="B89" s="279"/>
      <c r="C89" s="256" t="s">
        <v>1201</v>
      </c>
      <c r="D89" s="256"/>
      <c r="E89" s="256"/>
      <c r="F89" s="277" t="s">
        <v>1184</v>
      </c>
      <c r="G89" s="278"/>
      <c r="H89" s="256" t="s">
        <v>1202</v>
      </c>
      <c r="I89" s="256" t="s">
        <v>1180</v>
      </c>
      <c r="J89" s="256">
        <v>20</v>
      </c>
      <c r="K89" s="268"/>
    </row>
    <row r="90" spans="2:11" s="1" customFormat="1" ht="15" customHeight="1">
      <c r="B90" s="279"/>
      <c r="C90" s="256" t="s">
        <v>1203</v>
      </c>
      <c r="D90" s="256"/>
      <c r="E90" s="256"/>
      <c r="F90" s="277" t="s">
        <v>1184</v>
      </c>
      <c r="G90" s="278"/>
      <c r="H90" s="256" t="s">
        <v>1204</v>
      </c>
      <c r="I90" s="256" t="s">
        <v>1180</v>
      </c>
      <c r="J90" s="256">
        <v>50</v>
      </c>
      <c r="K90" s="268"/>
    </row>
    <row r="91" spans="2:11" s="1" customFormat="1" ht="15" customHeight="1">
      <c r="B91" s="279"/>
      <c r="C91" s="256" t="s">
        <v>1205</v>
      </c>
      <c r="D91" s="256"/>
      <c r="E91" s="256"/>
      <c r="F91" s="277" t="s">
        <v>1184</v>
      </c>
      <c r="G91" s="278"/>
      <c r="H91" s="256" t="s">
        <v>1205</v>
      </c>
      <c r="I91" s="256" t="s">
        <v>1180</v>
      </c>
      <c r="J91" s="256">
        <v>50</v>
      </c>
      <c r="K91" s="268"/>
    </row>
    <row r="92" spans="2:11" s="1" customFormat="1" ht="15" customHeight="1">
      <c r="B92" s="279"/>
      <c r="C92" s="256" t="s">
        <v>1206</v>
      </c>
      <c r="D92" s="256"/>
      <c r="E92" s="256"/>
      <c r="F92" s="277" t="s">
        <v>1184</v>
      </c>
      <c r="G92" s="278"/>
      <c r="H92" s="256" t="s">
        <v>1207</v>
      </c>
      <c r="I92" s="256" t="s">
        <v>1180</v>
      </c>
      <c r="J92" s="256">
        <v>255</v>
      </c>
      <c r="K92" s="268"/>
    </row>
    <row r="93" spans="2:11" s="1" customFormat="1" ht="15" customHeight="1">
      <c r="B93" s="279"/>
      <c r="C93" s="256" t="s">
        <v>1208</v>
      </c>
      <c r="D93" s="256"/>
      <c r="E93" s="256"/>
      <c r="F93" s="277" t="s">
        <v>1178</v>
      </c>
      <c r="G93" s="278"/>
      <c r="H93" s="256" t="s">
        <v>1209</v>
      </c>
      <c r="I93" s="256" t="s">
        <v>1210</v>
      </c>
      <c r="J93" s="256"/>
      <c r="K93" s="268"/>
    </row>
    <row r="94" spans="2:11" s="1" customFormat="1" ht="15" customHeight="1">
      <c r="B94" s="279"/>
      <c r="C94" s="256" t="s">
        <v>1211</v>
      </c>
      <c r="D94" s="256"/>
      <c r="E94" s="256"/>
      <c r="F94" s="277" t="s">
        <v>1178</v>
      </c>
      <c r="G94" s="278"/>
      <c r="H94" s="256" t="s">
        <v>1212</v>
      </c>
      <c r="I94" s="256" t="s">
        <v>1213</v>
      </c>
      <c r="J94" s="256"/>
      <c r="K94" s="268"/>
    </row>
    <row r="95" spans="2:11" s="1" customFormat="1" ht="15" customHeight="1">
      <c r="B95" s="279"/>
      <c r="C95" s="256" t="s">
        <v>1214</v>
      </c>
      <c r="D95" s="256"/>
      <c r="E95" s="256"/>
      <c r="F95" s="277" t="s">
        <v>1178</v>
      </c>
      <c r="G95" s="278"/>
      <c r="H95" s="256" t="s">
        <v>1214</v>
      </c>
      <c r="I95" s="256" t="s">
        <v>1213</v>
      </c>
      <c r="J95" s="256"/>
      <c r="K95" s="268"/>
    </row>
    <row r="96" spans="2:11" s="1" customFormat="1" ht="15" customHeight="1">
      <c r="B96" s="279"/>
      <c r="C96" s="256" t="s">
        <v>38</v>
      </c>
      <c r="D96" s="256"/>
      <c r="E96" s="256"/>
      <c r="F96" s="277" t="s">
        <v>1178</v>
      </c>
      <c r="G96" s="278"/>
      <c r="H96" s="256" t="s">
        <v>1215</v>
      </c>
      <c r="I96" s="256" t="s">
        <v>1213</v>
      </c>
      <c r="J96" s="256"/>
      <c r="K96" s="268"/>
    </row>
    <row r="97" spans="2:11" s="1" customFormat="1" ht="15" customHeight="1">
      <c r="B97" s="279"/>
      <c r="C97" s="256" t="s">
        <v>48</v>
      </c>
      <c r="D97" s="256"/>
      <c r="E97" s="256"/>
      <c r="F97" s="277" t="s">
        <v>1178</v>
      </c>
      <c r="G97" s="278"/>
      <c r="H97" s="256" t="s">
        <v>1216</v>
      </c>
      <c r="I97" s="256" t="s">
        <v>1213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1217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1172</v>
      </c>
      <c r="D103" s="269"/>
      <c r="E103" s="269"/>
      <c r="F103" s="269" t="s">
        <v>1173</v>
      </c>
      <c r="G103" s="270"/>
      <c r="H103" s="269" t="s">
        <v>54</v>
      </c>
      <c r="I103" s="269" t="s">
        <v>57</v>
      </c>
      <c r="J103" s="269" t="s">
        <v>1174</v>
      </c>
      <c r="K103" s="268"/>
    </row>
    <row r="104" spans="2:11" s="1" customFormat="1" ht="17.25" customHeight="1">
      <c r="B104" s="267"/>
      <c r="C104" s="271" t="s">
        <v>1175</v>
      </c>
      <c r="D104" s="271"/>
      <c r="E104" s="271"/>
      <c r="F104" s="272" t="s">
        <v>1176</v>
      </c>
      <c r="G104" s="273"/>
      <c r="H104" s="271"/>
      <c r="I104" s="271"/>
      <c r="J104" s="271" t="s">
        <v>1177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53</v>
      </c>
      <c r="D106" s="276"/>
      <c r="E106" s="276"/>
      <c r="F106" s="277" t="s">
        <v>1178</v>
      </c>
      <c r="G106" s="256"/>
      <c r="H106" s="256" t="s">
        <v>1218</v>
      </c>
      <c r="I106" s="256" t="s">
        <v>1180</v>
      </c>
      <c r="J106" s="256">
        <v>20</v>
      </c>
      <c r="K106" s="268"/>
    </row>
    <row r="107" spans="2:11" s="1" customFormat="1" ht="15" customHeight="1">
      <c r="B107" s="267"/>
      <c r="C107" s="256" t="s">
        <v>1181</v>
      </c>
      <c r="D107" s="256"/>
      <c r="E107" s="256"/>
      <c r="F107" s="277" t="s">
        <v>1178</v>
      </c>
      <c r="G107" s="256"/>
      <c r="H107" s="256" t="s">
        <v>1218</v>
      </c>
      <c r="I107" s="256" t="s">
        <v>1180</v>
      </c>
      <c r="J107" s="256">
        <v>120</v>
      </c>
      <c r="K107" s="268"/>
    </row>
    <row r="108" spans="2:11" s="1" customFormat="1" ht="15" customHeight="1">
      <c r="B108" s="279"/>
      <c r="C108" s="256" t="s">
        <v>1183</v>
      </c>
      <c r="D108" s="256"/>
      <c r="E108" s="256"/>
      <c r="F108" s="277" t="s">
        <v>1184</v>
      </c>
      <c r="G108" s="256"/>
      <c r="H108" s="256" t="s">
        <v>1218</v>
      </c>
      <c r="I108" s="256" t="s">
        <v>1180</v>
      </c>
      <c r="J108" s="256">
        <v>50</v>
      </c>
      <c r="K108" s="268"/>
    </row>
    <row r="109" spans="2:11" s="1" customFormat="1" ht="15" customHeight="1">
      <c r="B109" s="279"/>
      <c r="C109" s="256" t="s">
        <v>1186</v>
      </c>
      <c r="D109" s="256"/>
      <c r="E109" s="256"/>
      <c r="F109" s="277" t="s">
        <v>1178</v>
      </c>
      <c r="G109" s="256"/>
      <c r="H109" s="256" t="s">
        <v>1218</v>
      </c>
      <c r="I109" s="256" t="s">
        <v>1188</v>
      </c>
      <c r="J109" s="256"/>
      <c r="K109" s="268"/>
    </row>
    <row r="110" spans="2:11" s="1" customFormat="1" ht="15" customHeight="1">
      <c r="B110" s="279"/>
      <c r="C110" s="256" t="s">
        <v>1197</v>
      </c>
      <c r="D110" s="256"/>
      <c r="E110" s="256"/>
      <c r="F110" s="277" t="s">
        <v>1184</v>
      </c>
      <c r="G110" s="256"/>
      <c r="H110" s="256" t="s">
        <v>1218</v>
      </c>
      <c r="I110" s="256" t="s">
        <v>1180</v>
      </c>
      <c r="J110" s="256">
        <v>50</v>
      </c>
      <c r="K110" s="268"/>
    </row>
    <row r="111" spans="2:11" s="1" customFormat="1" ht="15" customHeight="1">
      <c r="B111" s="279"/>
      <c r="C111" s="256" t="s">
        <v>1205</v>
      </c>
      <c r="D111" s="256"/>
      <c r="E111" s="256"/>
      <c r="F111" s="277" t="s">
        <v>1184</v>
      </c>
      <c r="G111" s="256"/>
      <c r="H111" s="256" t="s">
        <v>1218</v>
      </c>
      <c r="I111" s="256" t="s">
        <v>1180</v>
      </c>
      <c r="J111" s="256">
        <v>50</v>
      </c>
      <c r="K111" s="268"/>
    </row>
    <row r="112" spans="2:11" s="1" customFormat="1" ht="15" customHeight="1">
      <c r="B112" s="279"/>
      <c r="C112" s="256" t="s">
        <v>1203</v>
      </c>
      <c r="D112" s="256"/>
      <c r="E112" s="256"/>
      <c r="F112" s="277" t="s">
        <v>1184</v>
      </c>
      <c r="G112" s="256"/>
      <c r="H112" s="256" t="s">
        <v>1218</v>
      </c>
      <c r="I112" s="256" t="s">
        <v>1180</v>
      </c>
      <c r="J112" s="256">
        <v>50</v>
      </c>
      <c r="K112" s="268"/>
    </row>
    <row r="113" spans="2:11" s="1" customFormat="1" ht="15" customHeight="1">
      <c r="B113" s="279"/>
      <c r="C113" s="256" t="s">
        <v>53</v>
      </c>
      <c r="D113" s="256"/>
      <c r="E113" s="256"/>
      <c r="F113" s="277" t="s">
        <v>1178</v>
      </c>
      <c r="G113" s="256"/>
      <c r="H113" s="256" t="s">
        <v>1219</v>
      </c>
      <c r="I113" s="256" t="s">
        <v>1180</v>
      </c>
      <c r="J113" s="256">
        <v>20</v>
      </c>
      <c r="K113" s="268"/>
    </row>
    <row r="114" spans="2:11" s="1" customFormat="1" ht="15" customHeight="1">
      <c r="B114" s="279"/>
      <c r="C114" s="256" t="s">
        <v>1220</v>
      </c>
      <c r="D114" s="256"/>
      <c r="E114" s="256"/>
      <c r="F114" s="277" t="s">
        <v>1178</v>
      </c>
      <c r="G114" s="256"/>
      <c r="H114" s="256" t="s">
        <v>1221</v>
      </c>
      <c r="I114" s="256" t="s">
        <v>1180</v>
      </c>
      <c r="J114" s="256">
        <v>120</v>
      </c>
      <c r="K114" s="268"/>
    </row>
    <row r="115" spans="2:11" s="1" customFormat="1" ht="15" customHeight="1">
      <c r="B115" s="279"/>
      <c r="C115" s="256" t="s">
        <v>38</v>
      </c>
      <c r="D115" s="256"/>
      <c r="E115" s="256"/>
      <c r="F115" s="277" t="s">
        <v>1178</v>
      </c>
      <c r="G115" s="256"/>
      <c r="H115" s="256" t="s">
        <v>1222</v>
      </c>
      <c r="I115" s="256" t="s">
        <v>1213</v>
      </c>
      <c r="J115" s="256"/>
      <c r="K115" s="268"/>
    </row>
    <row r="116" spans="2:11" s="1" customFormat="1" ht="15" customHeight="1">
      <c r="B116" s="279"/>
      <c r="C116" s="256" t="s">
        <v>48</v>
      </c>
      <c r="D116" s="256"/>
      <c r="E116" s="256"/>
      <c r="F116" s="277" t="s">
        <v>1178</v>
      </c>
      <c r="G116" s="256"/>
      <c r="H116" s="256" t="s">
        <v>1223</v>
      </c>
      <c r="I116" s="256" t="s">
        <v>1213</v>
      </c>
      <c r="J116" s="256"/>
      <c r="K116" s="268"/>
    </row>
    <row r="117" spans="2:11" s="1" customFormat="1" ht="15" customHeight="1">
      <c r="B117" s="279"/>
      <c r="C117" s="256" t="s">
        <v>57</v>
      </c>
      <c r="D117" s="256"/>
      <c r="E117" s="256"/>
      <c r="F117" s="277" t="s">
        <v>1178</v>
      </c>
      <c r="G117" s="256"/>
      <c r="H117" s="256" t="s">
        <v>1224</v>
      </c>
      <c r="I117" s="256" t="s">
        <v>1225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1226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1172</v>
      </c>
      <c r="D123" s="269"/>
      <c r="E123" s="269"/>
      <c r="F123" s="269" t="s">
        <v>1173</v>
      </c>
      <c r="G123" s="270"/>
      <c r="H123" s="269" t="s">
        <v>54</v>
      </c>
      <c r="I123" s="269" t="s">
        <v>57</v>
      </c>
      <c r="J123" s="269" t="s">
        <v>1174</v>
      </c>
      <c r="K123" s="298"/>
    </row>
    <row r="124" spans="2:11" s="1" customFormat="1" ht="17.25" customHeight="1">
      <c r="B124" s="297"/>
      <c r="C124" s="271" t="s">
        <v>1175</v>
      </c>
      <c r="D124" s="271"/>
      <c r="E124" s="271"/>
      <c r="F124" s="272" t="s">
        <v>1176</v>
      </c>
      <c r="G124" s="273"/>
      <c r="H124" s="271"/>
      <c r="I124" s="271"/>
      <c r="J124" s="271" t="s">
        <v>1177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1181</v>
      </c>
      <c r="D126" s="276"/>
      <c r="E126" s="276"/>
      <c r="F126" s="277" t="s">
        <v>1178</v>
      </c>
      <c r="G126" s="256"/>
      <c r="H126" s="256" t="s">
        <v>1218</v>
      </c>
      <c r="I126" s="256" t="s">
        <v>1180</v>
      </c>
      <c r="J126" s="256">
        <v>120</v>
      </c>
      <c r="K126" s="302"/>
    </row>
    <row r="127" spans="2:11" s="1" customFormat="1" ht="15" customHeight="1">
      <c r="B127" s="299"/>
      <c r="C127" s="256" t="s">
        <v>1227</v>
      </c>
      <c r="D127" s="256"/>
      <c r="E127" s="256"/>
      <c r="F127" s="277" t="s">
        <v>1178</v>
      </c>
      <c r="G127" s="256"/>
      <c r="H127" s="256" t="s">
        <v>1228</v>
      </c>
      <c r="I127" s="256" t="s">
        <v>1180</v>
      </c>
      <c r="J127" s="256" t="s">
        <v>1229</v>
      </c>
      <c r="K127" s="302"/>
    </row>
    <row r="128" spans="2:11" s="1" customFormat="1" ht="15" customHeight="1">
      <c r="B128" s="299"/>
      <c r="C128" s="256" t="s">
        <v>1126</v>
      </c>
      <c r="D128" s="256"/>
      <c r="E128" s="256"/>
      <c r="F128" s="277" t="s">
        <v>1178</v>
      </c>
      <c r="G128" s="256"/>
      <c r="H128" s="256" t="s">
        <v>1230</v>
      </c>
      <c r="I128" s="256" t="s">
        <v>1180</v>
      </c>
      <c r="J128" s="256" t="s">
        <v>1229</v>
      </c>
      <c r="K128" s="302"/>
    </row>
    <row r="129" spans="2:11" s="1" customFormat="1" ht="15" customHeight="1">
      <c r="B129" s="299"/>
      <c r="C129" s="256" t="s">
        <v>1189</v>
      </c>
      <c r="D129" s="256"/>
      <c r="E129" s="256"/>
      <c r="F129" s="277" t="s">
        <v>1184</v>
      </c>
      <c r="G129" s="256"/>
      <c r="H129" s="256" t="s">
        <v>1190</v>
      </c>
      <c r="I129" s="256" t="s">
        <v>1180</v>
      </c>
      <c r="J129" s="256">
        <v>15</v>
      </c>
      <c r="K129" s="302"/>
    </row>
    <row r="130" spans="2:11" s="1" customFormat="1" ht="15" customHeight="1">
      <c r="B130" s="299"/>
      <c r="C130" s="280" t="s">
        <v>1191</v>
      </c>
      <c r="D130" s="280"/>
      <c r="E130" s="280"/>
      <c r="F130" s="281" t="s">
        <v>1184</v>
      </c>
      <c r="G130" s="280"/>
      <c r="H130" s="280" t="s">
        <v>1192</v>
      </c>
      <c r="I130" s="280" t="s">
        <v>1180</v>
      </c>
      <c r="J130" s="280">
        <v>15</v>
      </c>
      <c r="K130" s="302"/>
    </row>
    <row r="131" spans="2:11" s="1" customFormat="1" ht="15" customHeight="1">
      <c r="B131" s="299"/>
      <c r="C131" s="280" t="s">
        <v>1193</v>
      </c>
      <c r="D131" s="280"/>
      <c r="E131" s="280"/>
      <c r="F131" s="281" t="s">
        <v>1184</v>
      </c>
      <c r="G131" s="280"/>
      <c r="H131" s="280" t="s">
        <v>1194</v>
      </c>
      <c r="I131" s="280" t="s">
        <v>1180</v>
      </c>
      <c r="J131" s="280">
        <v>20</v>
      </c>
      <c r="K131" s="302"/>
    </row>
    <row r="132" spans="2:11" s="1" customFormat="1" ht="15" customHeight="1">
      <c r="B132" s="299"/>
      <c r="C132" s="280" t="s">
        <v>1195</v>
      </c>
      <c r="D132" s="280"/>
      <c r="E132" s="280"/>
      <c r="F132" s="281" t="s">
        <v>1184</v>
      </c>
      <c r="G132" s="280"/>
      <c r="H132" s="280" t="s">
        <v>1196</v>
      </c>
      <c r="I132" s="280" t="s">
        <v>1180</v>
      </c>
      <c r="J132" s="280">
        <v>20</v>
      </c>
      <c r="K132" s="302"/>
    </row>
    <row r="133" spans="2:11" s="1" customFormat="1" ht="15" customHeight="1">
      <c r="B133" s="299"/>
      <c r="C133" s="256" t="s">
        <v>1183</v>
      </c>
      <c r="D133" s="256"/>
      <c r="E133" s="256"/>
      <c r="F133" s="277" t="s">
        <v>1184</v>
      </c>
      <c r="G133" s="256"/>
      <c r="H133" s="256" t="s">
        <v>1218</v>
      </c>
      <c r="I133" s="256" t="s">
        <v>1180</v>
      </c>
      <c r="J133" s="256">
        <v>50</v>
      </c>
      <c r="K133" s="302"/>
    </row>
    <row r="134" spans="2:11" s="1" customFormat="1" ht="15" customHeight="1">
      <c r="B134" s="299"/>
      <c r="C134" s="256" t="s">
        <v>1197</v>
      </c>
      <c r="D134" s="256"/>
      <c r="E134" s="256"/>
      <c r="F134" s="277" t="s">
        <v>1184</v>
      </c>
      <c r="G134" s="256"/>
      <c r="H134" s="256" t="s">
        <v>1218</v>
      </c>
      <c r="I134" s="256" t="s">
        <v>1180</v>
      </c>
      <c r="J134" s="256">
        <v>50</v>
      </c>
      <c r="K134" s="302"/>
    </row>
    <row r="135" spans="2:11" s="1" customFormat="1" ht="15" customHeight="1">
      <c r="B135" s="299"/>
      <c r="C135" s="256" t="s">
        <v>1203</v>
      </c>
      <c r="D135" s="256"/>
      <c r="E135" s="256"/>
      <c r="F135" s="277" t="s">
        <v>1184</v>
      </c>
      <c r="G135" s="256"/>
      <c r="H135" s="256" t="s">
        <v>1218</v>
      </c>
      <c r="I135" s="256" t="s">
        <v>1180</v>
      </c>
      <c r="J135" s="256">
        <v>50</v>
      </c>
      <c r="K135" s="302"/>
    </row>
    <row r="136" spans="2:11" s="1" customFormat="1" ht="15" customHeight="1">
      <c r="B136" s="299"/>
      <c r="C136" s="256" t="s">
        <v>1205</v>
      </c>
      <c r="D136" s="256"/>
      <c r="E136" s="256"/>
      <c r="F136" s="277" t="s">
        <v>1184</v>
      </c>
      <c r="G136" s="256"/>
      <c r="H136" s="256" t="s">
        <v>1218</v>
      </c>
      <c r="I136" s="256" t="s">
        <v>1180</v>
      </c>
      <c r="J136" s="256">
        <v>50</v>
      </c>
      <c r="K136" s="302"/>
    </row>
    <row r="137" spans="2:11" s="1" customFormat="1" ht="15" customHeight="1">
      <c r="B137" s="299"/>
      <c r="C137" s="256" t="s">
        <v>1206</v>
      </c>
      <c r="D137" s="256"/>
      <c r="E137" s="256"/>
      <c r="F137" s="277" t="s">
        <v>1184</v>
      </c>
      <c r="G137" s="256"/>
      <c r="H137" s="256" t="s">
        <v>1231</v>
      </c>
      <c r="I137" s="256" t="s">
        <v>1180</v>
      </c>
      <c r="J137" s="256">
        <v>255</v>
      </c>
      <c r="K137" s="302"/>
    </row>
    <row r="138" spans="2:11" s="1" customFormat="1" ht="15" customHeight="1">
      <c r="B138" s="299"/>
      <c r="C138" s="256" t="s">
        <v>1208</v>
      </c>
      <c r="D138" s="256"/>
      <c r="E138" s="256"/>
      <c r="F138" s="277" t="s">
        <v>1178</v>
      </c>
      <c r="G138" s="256"/>
      <c r="H138" s="256" t="s">
        <v>1232</v>
      </c>
      <c r="I138" s="256" t="s">
        <v>1210</v>
      </c>
      <c r="J138" s="256"/>
      <c r="K138" s="302"/>
    </row>
    <row r="139" spans="2:11" s="1" customFormat="1" ht="15" customHeight="1">
      <c r="B139" s="299"/>
      <c r="C139" s="256" t="s">
        <v>1211</v>
      </c>
      <c r="D139" s="256"/>
      <c r="E139" s="256"/>
      <c r="F139" s="277" t="s">
        <v>1178</v>
      </c>
      <c r="G139" s="256"/>
      <c r="H139" s="256" t="s">
        <v>1233</v>
      </c>
      <c r="I139" s="256" t="s">
        <v>1213</v>
      </c>
      <c r="J139" s="256"/>
      <c r="K139" s="302"/>
    </row>
    <row r="140" spans="2:11" s="1" customFormat="1" ht="15" customHeight="1">
      <c r="B140" s="299"/>
      <c r="C140" s="256" t="s">
        <v>1214</v>
      </c>
      <c r="D140" s="256"/>
      <c r="E140" s="256"/>
      <c r="F140" s="277" t="s">
        <v>1178</v>
      </c>
      <c r="G140" s="256"/>
      <c r="H140" s="256" t="s">
        <v>1214</v>
      </c>
      <c r="I140" s="256" t="s">
        <v>1213</v>
      </c>
      <c r="J140" s="256"/>
      <c r="K140" s="302"/>
    </row>
    <row r="141" spans="2:11" s="1" customFormat="1" ht="15" customHeight="1">
      <c r="B141" s="299"/>
      <c r="C141" s="256" t="s">
        <v>38</v>
      </c>
      <c r="D141" s="256"/>
      <c r="E141" s="256"/>
      <c r="F141" s="277" t="s">
        <v>1178</v>
      </c>
      <c r="G141" s="256"/>
      <c r="H141" s="256" t="s">
        <v>1234</v>
      </c>
      <c r="I141" s="256" t="s">
        <v>1213</v>
      </c>
      <c r="J141" s="256"/>
      <c r="K141" s="302"/>
    </row>
    <row r="142" spans="2:11" s="1" customFormat="1" ht="15" customHeight="1">
      <c r="B142" s="299"/>
      <c r="C142" s="256" t="s">
        <v>1235</v>
      </c>
      <c r="D142" s="256"/>
      <c r="E142" s="256"/>
      <c r="F142" s="277" t="s">
        <v>1178</v>
      </c>
      <c r="G142" s="256"/>
      <c r="H142" s="256" t="s">
        <v>1236</v>
      </c>
      <c r="I142" s="256" t="s">
        <v>1213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1237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1172</v>
      </c>
      <c r="D148" s="269"/>
      <c r="E148" s="269"/>
      <c r="F148" s="269" t="s">
        <v>1173</v>
      </c>
      <c r="G148" s="270"/>
      <c r="H148" s="269" t="s">
        <v>54</v>
      </c>
      <c r="I148" s="269" t="s">
        <v>57</v>
      </c>
      <c r="J148" s="269" t="s">
        <v>1174</v>
      </c>
      <c r="K148" s="268"/>
    </row>
    <row r="149" spans="2:11" s="1" customFormat="1" ht="17.25" customHeight="1">
      <c r="B149" s="267"/>
      <c r="C149" s="271" t="s">
        <v>1175</v>
      </c>
      <c r="D149" s="271"/>
      <c r="E149" s="271"/>
      <c r="F149" s="272" t="s">
        <v>1176</v>
      </c>
      <c r="G149" s="273"/>
      <c r="H149" s="271"/>
      <c r="I149" s="271"/>
      <c r="J149" s="271" t="s">
        <v>1177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1181</v>
      </c>
      <c r="D151" s="256"/>
      <c r="E151" s="256"/>
      <c r="F151" s="307" t="s">
        <v>1178</v>
      </c>
      <c r="G151" s="256"/>
      <c r="H151" s="306" t="s">
        <v>1218</v>
      </c>
      <c r="I151" s="306" t="s">
        <v>1180</v>
      </c>
      <c r="J151" s="306">
        <v>120</v>
      </c>
      <c r="K151" s="302"/>
    </row>
    <row r="152" spans="2:11" s="1" customFormat="1" ht="15" customHeight="1">
      <c r="B152" s="279"/>
      <c r="C152" s="306" t="s">
        <v>1227</v>
      </c>
      <c r="D152" s="256"/>
      <c r="E152" s="256"/>
      <c r="F152" s="307" t="s">
        <v>1178</v>
      </c>
      <c r="G152" s="256"/>
      <c r="H152" s="306" t="s">
        <v>1238</v>
      </c>
      <c r="I152" s="306" t="s">
        <v>1180</v>
      </c>
      <c r="J152" s="306" t="s">
        <v>1229</v>
      </c>
      <c r="K152" s="302"/>
    </row>
    <row r="153" spans="2:11" s="1" customFormat="1" ht="15" customHeight="1">
      <c r="B153" s="279"/>
      <c r="C153" s="306" t="s">
        <v>1126</v>
      </c>
      <c r="D153" s="256"/>
      <c r="E153" s="256"/>
      <c r="F153" s="307" t="s">
        <v>1178</v>
      </c>
      <c r="G153" s="256"/>
      <c r="H153" s="306" t="s">
        <v>1239</v>
      </c>
      <c r="I153" s="306" t="s">
        <v>1180</v>
      </c>
      <c r="J153" s="306" t="s">
        <v>1229</v>
      </c>
      <c r="K153" s="302"/>
    </row>
    <row r="154" spans="2:11" s="1" customFormat="1" ht="15" customHeight="1">
      <c r="B154" s="279"/>
      <c r="C154" s="306" t="s">
        <v>1183</v>
      </c>
      <c r="D154" s="256"/>
      <c r="E154" s="256"/>
      <c r="F154" s="307" t="s">
        <v>1184</v>
      </c>
      <c r="G154" s="256"/>
      <c r="H154" s="306" t="s">
        <v>1218</v>
      </c>
      <c r="I154" s="306" t="s">
        <v>1180</v>
      </c>
      <c r="J154" s="306">
        <v>50</v>
      </c>
      <c r="K154" s="302"/>
    </row>
    <row r="155" spans="2:11" s="1" customFormat="1" ht="15" customHeight="1">
      <c r="B155" s="279"/>
      <c r="C155" s="306" t="s">
        <v>1186</v>
      </c>
      <c r="D155" s="256"/>
      <c r="E155" s="256"/>
      <c r="F155" s="307" t="s">
        <v>1178</v>
      </c>
      <c r="G155" s="256"/>
      <c r="H155" s="306" t="s">
        <v>1218</v>
      </c>
      <c r="I155" s="306" t="s">
        <v>1188</v>
      </c>
      <c r="J155" s="306"/>
      <c r="K155" s="302"/>
    </row>
    <row r="156" spans="2:11" s="1" customFormat="1" ht="15" customHeight="1">
      <c r="B156" s="279"/>
      <c r="C156" s="306" t="s">
        <v>1197</v>
      </c>
      <c r="D156" s="256"/>
      <c r="E156" s="256"/>
      <c r="F156" s="307" t="s">
        <v>1184</v>
      </c>
      <c r="G156" s="256"/>
      <c r="H156" s="306" t="s">
        <v>1218</v>
      </c>
      <c r="I156" s="306" t="s">
        <v>1180</v>
      </c>
      <c r="J156" s="306">
        <v>50</v>
      </c>
      <c r="K156" s="302"/>
    </row>
    <row r="157" spans="2:11" s="1" customFormat="1" ht="15" customHeight="1">
      <c r="B157" s="279"/>
      <c r="C157" s="306" t="s">
        <v>1205</v>
      </c>
      <c r="D157" s="256"/>
      <c r="E157" s="256"/>
      <c r="F157" s="307" t="s">
        <v>1184</v>
      </c>
      <c r="G157" s="256"/>
      <c r="H157" s="306" t="s">
        <v>1218</v>
      </c>
      <c r="I157" s="306" t="s">
        <v>1180</v>
      </c>
      <c r="J157" s="306">
        <v>50</v>
      </c>
      <c r="K157" s="302"/>
    </row>
    <row r="158" spans="2:11" s="1" customFormat="1" ht="15" customHeight="1">
      <c r="B158" s="279"/>
      <c r="C158" s="306" t="s">
        <v>1203</v>
      </c>
      <c r="D158" s="256"/>
      <c r="E158" s="256"/>
      <c r="F158" s="307" t="s">
        <v>1184</v>
      </c>
      <c r="G158" s="256"/>
      <c r="H158" s="306" t="s">
        <v>1218</v>
      </c>
      <c r="I158" s="306" t="s">
        <v>1180</v>
      </c>
      <c r="J158" s="306">
        <v>50</v>
      </c>
      <c r="K158" s="302"/>
    </row>
    <row r="159" spans="2:11" s="1" customFormat="1" ht="15" customHeight="1">
      <c r="B159" s="279"/>
      <c r="C159" s="306" t="s">
        <v>92</v>
      </c>
      <c r="D159" s="256"/>
      <c r="E159" s="256"/>
      <c r="F159" s="307" t="s">
        <v>1178</v>
      </c>
      <c r="G159" s="256"/>
      <c r="H159" s="306" t="s">
        <v>1240</v>
      </c>
      <c r="I159" s="306" t="s">
        <v>1180</v>
      </c>
      <c r="J159" s="306" t="s">
        <v>1241</v>
      </c>
      <c r="K159" s="302"/>
    </row>
    <row r="160" spans="2:11" s="1" customFormat="1" ht="15" customHeight="1">
      <c r="B160" s="279"/>
      <c r="C160" s="306" t="s">
        <v>1242</v>
      </c>
      <c r="D160" s="256"/>
      <c r="E160" s="256"/>
      <c r="F160" s="307" t="s">
        <v>1178</v>
      </c>
      <c r="G160" s="256"/>
      <c r="H160" s="306" t="s">
        <v>1243</v>
      </c>
      <c r="I160" s="306" t="s">
        <v>1213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1244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1172</v>
      </c>
      <c r="D166" s="269"/>
      <c r="E166" s="269"/>
      <c r="F166" s="269" t="s">
        <v>1173</v>
      </c>
      <c r="G166" s="311"/>
      <c r="H166" s="312" t="s">
        <v>54</v>
      </c>
      <c r="I166" s="312" t="s">
        <v>57</v>
      </c>
      <c r="J166" s="269" t="s">
        <v>1174</v>
      </c>
      <c r="K166" s="249"/>
    </row>
    <row r="167" spans="2:11" s="1" customFormat="1" ht="17.25" customHeight="1">
      <c r="B167" s="250"/>
      <c r="C167" s="271" t="s">
        <v>1175</v>
      </c>
      <c r="D167" s="271"/>
      <c r="E167" s="271"/>
      <c r="F167" s="272" t="s">
        <v>1176</v>
      </c>
      <c r="G167" s="313"/>
      <c r="H167" s="314"/>
      <c r="I167" s="314"/>
      <c r="J167" s="271" t="s">
        <v>1177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1181</v>
      </c>
      <c r="D169" s="256"/>
      <c r="E169" s="256"/>
      <c r="F169" s="277" t="s">
        <v>1178</v>
      </c>
      <c r="G169" s="256"/>
      <c r="H169" s="256" t="s">
        <v>1218</v>
      </c>
      <c r="I169" s="256" t="s">
        <v>1180</v>
      </c>
      <c r="J169" s="256">
        <v>120</v>
      </c>
      <c r="K169" s="302"/>
    </row>
    <row r="170" spans="2:11" s="1" customFormat="1" ht="15" customHeight="1">
      <c r="B170" s="279"/>
      <c r="C170" s="256" t="s">
        <v>1227</v>
      </c>
      <c r="D170" s="256"/>
      <c r="E170" s="256"/>
      <c r="F170" s="277" t="s">
        <v>1178</v>
      </c>
      <c r="G170" s="256"/>
      <c r="H170" s="256" t="s">
        <v>1228</v>
      </c>
      <c r="I170" s="256" t="s">
        <v>1180</v>
      </c>
      <c r="J170" s="256" t="s">
        <v>1229</v>
      </c>
      <c r="K170" s="302"/>
    </row>
    <row r="171" spans="2:11" s="1" customFormat="1" ht="15" customHeight="1">
      <c r="B171" s="279"/>
      <c r="C171" s="256" t="s">
        <v>1126</v>
      </c>
      <c r="D171" s="256"/>
      <c r="E171" s="256"/>
      <c r="F171" s="277" t="s">
        <v>1178</v>
      </c>
      <c r="G171" s="256"/>
      <c r="H171" s="256" t="s">
        <v>1245</v>
      </c>
      <c r="I171" s="256" t="s">
        <v>1180</v>
      </c>
      <c r="J171" s="256" t="s">
        <v>1229</v>
      </c>
      <c r="K171" s="302"/>
    </row>
    <row r="172" spans="2:11" s="1" customFormat="1" ht="15" customHeight="1">
      <c r="B172" s="279"/>
      <c r="C172" s="256" t="s">
        <v>1183</v>
      </c>
      <c r="D172" s="256"/>
      <c r="E172" s="256"/>
      <c r="F172" s="277" t="s">
        <v>1184</v>
      </c>
      <c r="G172" s="256"/>
      <c r="H172" s="256" t="s">
        <v>1245</v>
      </c>
      <c r="I172" s="256" t="s">
        <v>1180</v>
      </c>
      <c r="J172" s="256">
        <v>50</v>
      </c>
      <c r="K172" s="302"/>
    </row>
    <row r="173" spans="2:11" s="1" customFormat="1" ht="15" customHeight="1">
      <c r="B173" s="279"/>
      <c r="C173" s="256" t="s">
        <v>1186</v>
      </c>
      <c r="D173" s="256"/>
      <c r="E173" s="256"/>
      <c r="F173" s="277" t="s">
        <v>1178</v>
      </c>
      <c r="G173" s="256"/>
      <c r="H173" s="256" t="s">
        <v>1245</v>
      </c>
      <c r="I173" s="256" t="s">
        <v>1188</v>
      </c>
      <c r="J173" s="256"/>
      <c r="K173" s="302"/>
    </row>
    <row r="174" spans="2:11" s="1" customFormat="1" ht="15" customHeight="1">
      <c r="B174" s="279"/>
      <c r="C174" s="256" t="s">
        <v>1197</v>
      </c>
      <c r="D174" s="256"/>
      <c r="E174" s="256"/>
      <c r="F174" s="277" t="s">
        <v>1184</v>
      </c>
      <c r="G174" s="256"/>
      <c r="H174" s="256" t="s">
        <v>1245</v>
      </c>
      <c r="I174" s="256" t="s">
        <v>1180</v>
      </c>
      <c r="J174" s="256">
        <v>50</v>
      </c>
      <c r="K174" s="302"/>
    </row>
    <row r="175" spans="2:11" s="1" customFormat="1" ht="15" customHeight="1">
      <c r="B175" s="279"/>
      <c r="C175" s="256" t="s">
        <v>1205</v>
      </c>
      <c r="D175" s="256"/>
      <c r="E175" s="256"/>
      <c r="F175" s="277" t="s">
        <v>1184</v>
      </c>
      <c r="G175" s="256"/>
      <c r="H175" s="256" t="s">
        <v>1245</v>
      </c>
      <c r="I175" s="256" t="s">
        <v>1180</v>
      </c>
      <c r="J175" s="256">
        <v>50</v>
      </c>
      <c r="K175" s="302"/>
    </row>
    <row r="176" spans="2:11" s="1" customFormat="1" ht="15" customHeight="1">
      <c r="B176" s="279"/>
      <c r="C176" s="256" t="s">
        <v>1203</v>
      </c>
      <c r="D176" s="256"/>
      <c r="E176" s="256"/>
      <c r="F176" s="277" t="s">
        <v>1184</v>
      </c>
      <c r="G176" s="256"/>
      <c r="H176" s="256" t="s">
        <v>1245</v>
      </c>
      <c r="I176" s="256" t="s">
        <v>1180</v>
      </c>
      <c r="J176" s="256">
        <v>50</v>
      </c>
      <c r="K176" s="302"/>
    </row>
    <row r="177" spans="2:11" s="1" customFormat="1" ht="15" customHeight="1">
      <c r="B177" s="279"/>
      <c r="C177" s="256" t="s">
        <v>113</v>
      </c>
      <c r="D177" s="256"/>
      <c r="E177" s="256"/>
      <c r="F177" s="277" t="s">
        <v>1178</v>
      </c>
      <c r="G177" s="256"/>
      <c r="H177" s="256" t="s">
        <v>1246</v>
      </c>
      <c r="I177" s="256" t="s">
        <v>1247</v>
      </c>
      <c r="J177" s="256"/>
      <c r="K177" s="302"/>
    </row>
    <row r="178" spans="2:11" s="1" customFormat="1" ht="15" customHeight="1">
      <c r="B178" s="279"/>
      <c r="C178" s="256" t="s">
        <v>57</v>
      </c>
      <c r="D178" s="256"/>
      <c r="E178" s="256"/>
      <c r="F178" s="277" t="s">
        <v>1178</v>
      </c>
      <c r="G178" s="256"/>
      <c r="H178" s="256" t="s">
        <v>1248</v>
      </c>
      <c r="I178" s="256" t="s">
        <v>1249</v>
      </c>
      <c r="J178" s="256">
        <v>1</v>
      </c>
      <c r="K178" s="302"/>
    </row>
    <row r="179" spans="2:11" s="1" customFormat="1" ht="15" customHeight="1">
      <c r="B179" s="279"/>
      <c r="C179" s="256" t="s">
        <v>53</v>
      </c>
      <c r="D179" s="256"/>
      <c r="E179" s="256"/>
      <c r="F179" s="277" t="s">
        <v>1178</v>
      </c>
      <c r="G179" s="256"/>
      <c r="H179" s="256" t="s">
        <v>1250</v>
      </c>
      <c r="I179" s="256" t="s">
        <v>1180</v>
      </c>
      <c r="J179" s="256">
        <v>20</v>
      </c>
      <c r="K179" s="302"/>
    </row>
    <row r="180" spans="2:11" s="1" customFormat="1" ht="15" customHeight="1">
      <c r="B180" s="279"/>
      <c r="C180" s="256" t="s">
        <v>54</v>
      </c>
      <c r="D180" s="256"/>
      <c r="E180" s="256"/>
      <c r="F180" s="277" t="s">
        <v>1178</v>
      </c>
      <c r="G180" s="256"/>
      <c r="H180" s="256" t="s">
        <v>1251</v>
      </c>
      <c r="I180" s="256" t="s">
        <v>1180</v>
      </c>
      <c r="J180" s="256">
        <v>255</v>
      </c>
      <c r="K180" s="302"/>
    </row>
    <row r="181" spans="2:11" s="1" customFormat="1" ht="15" customHeight="1">
      <c r="B181" s="279"/>
      <c r="C181" s="256" t="s">
        <v>114</v>
      </c>
      <c r="D181" s="256"/>
      <c r="E181" s="256"/>
      <c r="F181" s="277" t="s">
        <v>1178</v>
      </c>
      <c r="G181" s="256"/>
      <c r="H181" s="256" t="s">
        <v>1142</v>
      </c>
      <c r="I181" s="256" t="s">
        <v>1180</v>
      </c>
      <c r="J181" s="256">
        <v>10</v>
      </c>
      <c r="K181" s="302"/>
    </row>
    <row r="182" spans="2:11" s="1" customFormat="1" ht="15" customHeight="1">
      <c r="B182" s="279"/>
      <c r="C182" s="256" t="s">
        <v>115</v>
      </c>
      <c r="D182" s="256"/>
      <c r="E182" s="256"/>
      <c r="F182" s="277" t="s">
        <v>1178</v>
      </c>
      <c r="G182" s="256"/>
      <c r="H182" s="256" t="s">
        <v>1252</v>
      </c>
      <c r="I182" s="256" t="s">
        <v>1213</v>
      </c>
      <c r="J182" s="256"/>
      <c r="K182" s="302"/>
    </row>
    <row r="183" spans="2:11" s="1" customFormat="1" ht="15" customHeight="1">
      <c r="B183" s="279"/>
      <c r="C183" s="256" t="s">
        <v>1253</v>
      </c>
      <c r="D183" s="256"/>
      <c r="E183" s="256"/>
      <c r="F183" s="277" t="s">
        <v>1178</v>
      </c>
      <c r="G183" s="256"/>
      <c r="H183" s="256" t="s">
        <v>1254</v>
      </c>
      <c r="I183" s="256" t="s">
        <v>1213</v>
      </c>
      <c r="J183" s="256"/>
      <c r="K183" s="302"/>
    </row>
    <row r="184" spans="2:11" s="1" customFormat="1" ht="15" customHeight="1">
      <c r="B184" s="279"/>
      <c r="C184" s="256" t="s">
        <v>1242</v>
      </c>
      <c r="D184" s="256"/>
      <c r="E184" s="256"/>
      <c r="F184" s="277" t="s">
        <v>1178</v>
      </c>
      <c r="G184" s="256"/>
      <c r="H184" s="256" t="s">
        <v>1255</v>
      </c>
      <c r="I184" s="256" t="s">
        <v>1213</v>
      </c>
      <c r="J184" s="256"/>
      <c r="K184" s="302"/>
    </row>
    <row r="185" spans="2:11" s="1" customFormat="1" ht="15" customHeight="1">
      <c r="B185" s="279"/>
      <c r="C185" s="256" t="s">
        <v>117</v>
      </c>
      <c r="D185" s="256"/>
      <c r="E185" s="256"/>
      <c r="F185" s="277" t="s">
        <v>1184</v>
      </c>
      <c r="G185" s="256"/>
      <c r="H185" s="256" t="s">
        <v>1256</v>
      </c>
      <c r="I185" s="256" t="s">
        <v>1180</v>
      </c>
      <c r="J185" s="256">
        <v>50</v>
      </c>
      <c r="K185" s="302"/>
    </row>
    <row r="186" spans="2:11" s="1" customFormat="1" ht="15" customHeight="1">
      <c r="B186" s="279"/>
      <c r="C186" s="256" t="s">
        <v>1257</v>
      </c>
      <c r="D186" s="256"/>
      <c r="E186" s="256"/>
      <c r="F186" s="277" t="s">
        <v>1184</v>
      </c>
      <c r="G186" s="256"/>
      <c r="H186" s="256" t="s">
        <v>1258</v>
      </c>
      <c r="I186" s="256" t="s">
        <v>1259</v>
      </c>
      <c r="J186" s="256"/>
      <c r="K186" s="302"/>
    </row>
    <row r="187" spans="2:11" s="1" customFormat="1" ht="15" customHeight="1">
      <c r="B187" s="279"/>
      <c r="C187" s="256" t="s">
        <v>1260</v>
      </c>
      <c r="D187" s="256"/>
      <c r="E187" s="256"/>
      <c r="F187" s="277" t="s">
        <v>1184</v>
      </c>
      <c r="G187" s="256"/>
      <c r="H187" s="256" t="s">
        <v>1261</v>
      </c>
      <c r="I187" s="256" t="s">
        <v>1259</v>
      </c>
      <c r="J187" s="256"/>
      <c r="K187" s="302"/>
    </row>
    <row r="188" spans="2:11" s="1" customFormat="1" ht="15" customHeight="1">
      <c r="B188" s="279"/>
      <c r="C188" s="256" t="s">
        <v>1262</v>
      </c>
      <c r="D188" s="256"/>
      <c r="E188" s="256"/>
      <c r="F188" s="277" t="s">
        <v>1184</v>
      </c>
      <c r="G188" s="256"/>
      <c r="H188" s="256" t="s">
        <v>1263</v>
      </c>
      <c r="I188" s="256" t="s">
        <v>1259</v>
      </c>
      <c r="J188" s="256"/>
      <c r="K188" s="302"/>
    </row>
    <row r="189" spans="2:11" s="1" customFormat="1" ht="15" customHeight="1">
      <c r="B189" s="279"/>
      <c r="C189" s="315" t="s">
        <v>1264</v>
      </c>
      <c r="D189" s="256"/>
      <c r="E189" s="256"/>
      <c r="F189" s="277" t="s">
        <v>1184</v>
      </c>
      <c r="G189" s="256"/>
      <c r="H189" s="256" t="s">
        <v>1265</v>
      </c>
      <c r="I189" s="256" t="s">
        <v>1266</v>
      </c>
      <c r="J189" s="316" t="s">
        <v>1267</v>
      </c>
      <c r="K189" s="302"/>
    </row>
    <row r="190" spans="2:11" s="1" customFormat="1" ht="15" customHeight="1">
      <c r="B190" s="279"/>
      <c r="C190" s="315" t="s">
        <v>42</v>
      </c>
      <c r="D190" s="256"/>
      <c r="E190" s="256"/>
      <c r="F190" s="277" t="s">
        <v>1178</v>
      </c>
      <c r="G190" s="256"/>
      <c r="H190" s="253" t="s">
        <v>1268</v>
      </c>
      <c r="I190" s="256" t="s">
        <v>1269</v>
      </c>
      <c r="J190" s="256"/>
      <c r="K190" s="302"/>
    </row>
    <row r="191" spans="2:11" s="1" customFormat="1" ht="15" customHeight="1">
      <c r="B191" s="279"/>
      <c r="C191" s="315" t="s">
        <v>1270</v>
      </c>
      <c r="D191" s="256"/>
      <c r="E191" s="256"/>
      <c r="F191" s="277" t="s">
        <v>1178</v>
      </c>
      <c r="G191" s="256"/>
      <c r="H191" s="256" t="s">
        <v>1271</v>
      </c>
      <c r="I191" s="256" t="s">
        <v>1213</v>
      </c>
      <c r="J191" s="256"/>
      <c r="K191" s="302"/>
    </row>
    <row r="192" spans="2:11" s="1" customFormat="1" ht="15" customHeight="1">
      <c r="B192" s="279"/>
      <c r="C192" s="315" t="s">
        <v>1272</v>
      </c>
      <c r="D192" s="256"/>
      <c r="E192" s="256"/>
      <c r="F192" s="277" t="s">
        <v>1178</v>
      </c>
      <c r="G192" s="256"/>
      <c r="H192" s="256" t="s">
        <v>1273</v>
      </c>
      <c r="I192" s="256" t="s">
        <v>1213</v>
      </c>
      <c r="J192" s="256"/>
      <c r="K192" s="302"/>
    </row>
    <row r="193" spans="2:11" s="1" customFormat="1" ht="15" customHeight="1">
      <c r="B193" s="279"/>
      <c r="C193" s="315" t="s">
        <v>1274</v>
      </c>
      <c r="D193" s="256"/>
      <c r="E193" s="256"/>
      <c r="F193" s="277" t="s">
        <v>1184</v>
      </c>
      <c r="G193" s="256"/>
      <c r="H193" s="256" t="s">
        <v>1275</v>
      </c>
      <c r="I193" s="256" t="s">
        <v>1213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2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2.2">
      <c r="B199" s="248"/>
      <c r="C199" s="376" t="s">
        <v>1276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1277</v>
      </c>
      <c r="D200" s="318"/>
      <c r="E200" s="318"/>
      <c r="F200" s="318" t="s">
        <v>1278</v>
      </c>
      <c r="G200" s="319"/>
      <c r="H200" s="377" t="s">
        <v>1279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1269</v>
      </c>
      <c r="D202" s="256"/>
      <c r="E202" s="256"/>
      <c r="F202" s="277" t="s">
        <v>43</v>
      </c>
      <c r="G202" s="256"/>
      <c r="H202" s="378" t="s">
        <v>1280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44</v>
      </c>
      <c r="G203" s="256"/>
      <c r="H203" s="378" t="s">
        <v>1281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47</v>
      </c>
      <c r="G204" s="256"/>
      <c r="H204" s="378" t="s">
        <v>1282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45</v>
      </c>
      <c r="G205" s="256"/>
      <c r="H205" s="378" t="s">
        <v>1283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46</v>
      </c>
      <c r="G206" s="256"/>
      <c r="H206" s="378" t="s">
        <v>1284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1225</v>
      </c>
      <c r="D208" s="256"/>
      <c r="E208" s="256"/>
      <c r="F208" s="277" t="s">
        <v>79</v>
      </c>
      <c r="G208" s="256"/>
      <c r="H208" s="378" t="s">
        <v>1285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1120</v>
      </c>
      <c r="G209" s="256"/>
      <c r="H209" s="378" t="s">
        <v>1121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1118</v>
      </c>
      <c r="G210" s="256"/>
      <c r="H210" s="378" t="s">
        <v>1286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1122</v>
      </c>
      <c r="G211" s="315"/>
      <c r="H211" s="379" t="s">
        <v>1123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1124</v>
      </c>
      <c r="G212" s="315"/>
      <c r="H212" s="379" t="s">
        <v>1102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1249</v>
      </c>
      <c r="D214" s="256"/>
      <c r="E214" s="256"/>
      <c r="F214" s="277">
        <v>1</v>
      </c>
      <c r="G214" s="315"/>
      <c r="H214" s="379" t="s">
        <v>1287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1288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1289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1290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Tomáš-NTB\Tomáš</dc:creator>
  <cp:keywords/>
  <dc:description/>
  <cp:lastModifiedBy>Mgr. Lukáš Pruška</cp:lastModifiedBy>
  <dcterms:created xsi:type="dcterms:W3CDTF">2022-02-15T15:36:55Z</dcterms:created>
  <dcterms:modified xsi:type="dcterms:W3CDTF">2022-03-03T20:56:09Z</dcterms:modified>
  <cp:category/>
  <cp:version/>
  <cp:contentType/>
  <cp:contentStatus/>
</cp:coreProperties>
</file>