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Adéla - stavby\2025\0384-Nemocnice Český Těšín\A-kotelna\SoD\SoD - REMER\Dodatek č.1\"/>
    </mc:Choice>
  </mc:AlternateContent>
  <bookViews>
    <workbookView xWindow="-28755" yWindow="150" windowWidth="28530" windowHeight="14715"/>
  </bookViews>
  <sheets>
    <sheet name="Rekapitulace stavby" sheetId="1" r:id="rId1"/>
    <sheet name="01 - VCP - snační omítky" sheetId="3" r:id="rId2"/>
    <sheet name="02 - VCP - protipožární zárubně" sheetId="4" r:id="rId3"/>
    <sheet name="03 - VCP - BAP, komín" sheetId="5" r:id="rId4"/>
    <sheet name="04 - MNP - obklady" sheetId="2" r:id="rId5"/>
  </sheets>
  <externalReferences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J17" i="2"/>
  <c r="AO23" i="1"/>
  <c r="AO22" i="1"/>
  <c r="AO21" i="1"/>
  <c r="I17" i="5"/>
  <c r="I50" i="4" l="1"/>
  <c r="I49" i="4"/>
  <c r="I48" i="4"/>
  <c r="I47" i="4"/>
  <c r="I46" i="4" s="1"/>
  <c r="I42" i="4" s="1"/>
  <c r="I45" i="4"/>
  <c r="I44" i="4"/>
  <c r="I43" i="4"/>
  <c r="I41" i="4"/>
  <c r="I39" i="4"/>
  <c r="I37" i="4"/>
  <c r="I35" i="4"/>
  <c r="I33" i="4"/>
  <c r="I31" i="4"/>
  <c r="I30" i="4"/>
  <c r="I29" i="4"/>
  <c r="I28" i="4"/>
  <c r="I27" i="4"/>
  <c r="I26" i="4"/>
  <c r="I24" i="4" s="1"/>
  <c r="I25" i="4"/>
  <c r="I23" i="4"/>
  <c r="I22" i="4"/>
  <c r="I21" i="4"/>
  <c r="I20" i="4"/>
  <c r="I19" i="4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J55" i="2"/>
  <c r="J53" i="2"/>
  <c r="J51" i="2"/>
  <c r="J49" i="2"/>
  <c r="J47" i="2"/>
  <c r="J45" i="2"/>
  <c r="J43" i="2"/>
  <c r="J41" i="2"/>
  <c r="J39" i="2"/>
  <c r="J38" i="2"/>
  <c r="J37" i="2"/>
  <c r="J35" i="2"/>
  <c r="J32" i="2"/>
  <c r="J30" i="2"/>
  <c r="J28" i="2"/>
  <c r="J26" i="2"/>
  <c r="J24" i="2"/>
  <c r="J22" i="2"/>
  <c r="J20" i="2"/>
  <c r="AG24" i="1"/>
  <c r="AG19" i="1" s="1"/>
  <c r="AM12" i="1"/>
  <c r="J19" i="2" l="1"/>
  <c r="J34" i="2"/>
  <c r="I18" i="4"/>
  <c r="I17" i="4" s="1"/>
  <c r="AO24" i="1"/>
</calcChain>
</file>

<file path=xl/comments1.xml><?xml version="1.0" encoding="utf-8"?>
<comments xmlns="http://schemas.openxmlformats.org/spreadsheetml/2006/main">
  <authors>
    <author>Ing. Peter Cebo</author>
  </authors>
  <commentList>
    <comment ref="G37" authorId="0" shapeId="0">
      <text>
        <r>
          <rPr>
            <b/>
            <sz val="9"/>
            <color indexed="81"/>
            <rFont val="Tahoma"/>
            <family val="2"/>
            <charset val="238"/>
          </rPr>
          <t>celkem odvoz suti do 13 km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<sst xmlns="http://schemas.openxmlformats.org/spreadsheetml/2006/main" count="474" uniqueCount="224">
  <si>
    <t>Kód:</t>
  </si>
  <si>
    <t>Stavba:</t>
  </si>
  <si>
    <t>Kotelna objektu A nemocnice Agel Český Těšín</t>
  </si>
  <si>
    <t/>
  </si>
  <si>
    <t>Místo:</t>
  </si>
  <si>
    <t>Nemocnice AGEL Český Těšín, budova A, Ostravská 78</t>
  </si>
  <si>
    <t>Datum:</t>
  </si>
  <si>
    <t>15. 6. 2024</t>
  </si>
  <si>
    <t>Zadavatel:</t>
  </si>
  <si>
    <t>Město Český Těšín</t>
  </si>
  <si>
    <t>Účastník:</t>
  </si>
  <si>
    <t>Vyplň údaj</t>
  </si>
  <si>
    <t>Projektant:</t>
  </si>
  <si>
    <t>MP Pro s.r.o.</t>
  </si>
  <si>
    <t>Zpracovatel:</t>
  </si>
  <si>
    <t>REKAPITULACE OBJEKTŮ STAVBY A SOUPISŮ PRACÍ</t>
  </si>
  <si>
    <t>Kód</t>
  </si>
  <si>
    <t>Popis</t>
  </si>
  <si>
    <t>Cena bez DPH [CZK]</t>
  </si>
  <si>
    <t>Typ</t>
  </si>
  <si>
    <t>Náklady stavby celkem</t>
  </si>
  <si>
    <t>SOUPIS PRACÍ</t>
  </si>
  <si>
    <t>Objekt:</t>
  </si>
  <si>
    <t>PČ</t>
  </si>
  <si>
    <t>MJ</t>
  </si>
  <si>
    <t>Množství</t>
  </si>
  <si>
    <t>J.cena [CZK]</t>
  </si>
  <si>
    <t>Cena celkem [CZK]</t>
  </si>
  <si>
    <t>Náklady soupisu celkem</t>
  </si>
  <si>
    <t>D</t>
  </si>
  <si>
    <t>HSV</t>
  </si>
  <si>
    <t>Práce a dodávky HSV</t>
  </si>
  <si>
    <t>6</t>
  </si>
  <si>
    <t>Úpravy povrchů, podlahy a osazování výplní</t>
  </si>
  <si>
    <t>1</t>
  </si>
  <si>
    <t>K</t>
  </si>
  <si>
    <t>611321112</t>
  </si>
  <si>
    <t>Omítka vápenocementová vnitřních ploch nanášená ručně jednovrstvá, tloušťky do 10 mm hrubá zatřená vodorovných konstrukcí stropů žebrových nebo osamělých trámů</t>
  </si>
  <si>
    <t>m2</t>
  </si>
  <si>
    <t>Online PSC</t>
  </si>
  <si>
    <t>https://podminky.urs.cz/item/CS_URS_2025_01/611321112</t>
  </si>
  <si>
    <t>2</t>
  </si>
  <si>
    <t>611321142</t>
  </si>
  <si>
    <t>Omítka vápenocementová vnitřních ploch nanášená ručně dvouvrstvá, tloušťky jádrové omítky do 10 mm a tloušťky štuku do 3 mm štuková vodorovných konstrukcí stropů žebrových nebo osamělých trámů</t>
  </si>
  <si>
    <t>https://podminky.urs.cz/item/CS_URS_2025_01/611321142</t>
  </si>
  <si>
    <t>VV</t>
  </si>
  <si>
    <t>3</t>
  </si>
  <si>
    <t>612131101</t>
  </si>
  <si>
    <t>Podkladní a spojovací vrstva vnitřních omítaných ploch cementový postřik nanášený ručně celoplošně stěn</t>
  </si>
  <si>
    <t>https://podminky.urs.cz/item/CS_URS_2025_01/612131101</t>
  </si>
  <si>
    <t>4</t>
  </si>
  <si>
    <t>612135002</t>
  </si>
  <si>
    <t>Vyrovnání nerovností podkladu vnitřních omítaných ploch maltou, tl. do 10 mm cementovou stěn</t>
  </si>
  <si>
    <t>https://podminky.urs.cz/item/CS_URS_2025_01/612135002</t>
  </si>
  <si>
    <t>5</t>
  </si>
  <si>
    <t>612135092</t>
  </si>
  <si>
    <t>Vyrovnání nerovností podkladu vnitřních omítaných ploch Příplatek k ceně za každých dalších 5 mm tloušťky podkladní vrstvy přes 10 mm maltou cementovou stěn</t>
  </si>
  <si>
    <t>https://podminky.urs.cz/item/CS_URS_2025_01/612135092</t>
  </si>
  <si>
    <t>612142001</t>
  </si>
  <si>
    <t>Pletivo vnitřních ploch v ploše nebo pruzích, na plném podkladu sklovláknité vtlačené do tmelu včetně tmelu stěn</t>
  </si>
  <si>
    <t>https://podminky.urs.cz/item/CS_URS_2025_01/612142001</t>
  </si>
  <si>
    <t>7</t>
  </si>
  <si>
    <t>612311131</t>
  </si>
  <si>
    <t>Vápenný štuk vnitřních ploch tloušťky do 3 mm svislých konstrukcí stěn</t>
  </si>
  <si>
    <t>https://podminky.urs.cz/item/CS_URS_2025_01/612311131</t>
  </si>
  <si>
    <t>9</t>
  </si>
  <si>
    <t>Ostatní konstrukce a práce, bourání</t>
  </si>
  <si>
    <t>10</t>
  </si>
  <si>
    <t>11</t>
  </si>
  <si>
    <t>997</t>
  </si>
  <si>
    <t>12</t>
  </si>
  <si>
    <t>997013153</t>
  </si>
  <si>
    <t>Vnitrostaveništní doprava suti a vybouraných hmot vodorovně do 50 m s naložením s omezením mechanizace pro budovy a haly výšky přes 9 do 12 m</t>
  </si>
  <si>
    <t>t</t>
  </si>
  <si>
    <t>https://podminky.urs.cz/item/CS_URS_2025_01/997013153</t>
  </si>
  <si>
    <t>13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</si>
  <si>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</si>
  <si>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</si>
  <si>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https://podminky.urs.cz/item/CS_URS_2025_01/997013219</t>
  </si>
  <si>
    <t>14</t>
  </si>
  <si>
    <t>997013501</t>
  </si>
  <si>
    <t>Odvoz suti a vybouraných hmot na skládku nebo meziskládku se složením, na vzdálenost do 1 km</t>
  </si>
  <si>
    <t>https://podminky.urs.cz/item/CS_URS_2025_01/997013501</t>
  </si>
  <si>
    <t>15</t>
  </si>
  <si>
    <t>997013509</t>
  </si>
  <si>
    <t>Odvoz suti a vybouraných hmot na skládku nebo meziskládku se složením, na vzdálenost Příplatek k ceně za každý další započatý 1 km přes 1 km</t>
  </si>
  <si>
    <t>https://podminky.urs.cz/item/CS_URS_2025_01/997013509</t>
  </si>
  <si>
    <t>16</t>
  </si>
  <si>
    <t>997013631</t>
  </si>
  <si>
    <t>Poplatek za uložení stavebního odpadu na skládce (skládkovné) směsného stavebního a demoličního zatříděného do Katalogu odpadů pod kódem 17 09 04</t>
  </si>
  <si>
    <t>https://podminky.urs.cz/item/CS_URS_2025_01/997013631</t>
  </si>
  <si>
    <t>PSV</t>
  </si>
  <si>
    <t>Práce a dodávky PSV</t>
  </si>
  <si>
    <t>766</t>
  </si>
  <si>
    <t>Konstrukce truhlářské</t>
  </si>
  <si>
    <t>kus</t>
  </si>
  <si>
    <t>M</t>
  </si>
  <si>
    <t>m</t>
  </si>
  <si>
    <t>kg</t>
  </si>
  <si>
    <t>771</t>
  </si>
  <si>
    <t>Podlahy z dlaždic</t>
  </si>
  <si>
    <t>28355022</t>
  </si>
  <si>
    <t>páska pružná těsnící hydroizolační š do 125mm</t>
  </si>
  <si>
    <t>781</t>
  </si>
  <si>
    <t>Dokončovací práce - obklady</t>
  </si>
  <si>
    <t>40</t>
  </si>
  <si>
    <t>781121011</t>
  </si>
  <si>
    <t>Příprava podkladu před provedením obkladu nátěr penetrační na stěnu</t>
  </si>
  <si>
    <t>https://podminky.urs.cz/item/CS_URS_2025_01/781121011</t>
  </si>
  <si>
    <t>41</t>
  </si>
  <si>
    <t>58581246.1</t>
  </si>
  <si>
    <t>stěrka hydroizolační jednosložková do interiéru pod obklad</t>
  </si>
  <si>
    <t>42</t>
  </si>
  <si>
    <t>43</t>
  </si>
  <si>
    <t>781151031</t>
  </si>
  <si>
    <t>Příprava podkladu před provedením obkladu celoplošné vyrovnání podkladu stěrkou, tloušťky 3 mm</t>
  </si>
  <si>
    <t>https://podminky.urs.cz/item/CS_URS_2025_01/781151031</t>
  </si>
  <si>
    <t>44</t>
  </si>
  <si>
    <t>781151041</t>
  </si>
  <si>
    <t>Příprava podkladu před provedením obkladu celoplošné vyrovnání podkladu příplatek za každý další 1 mm tloušťky přes 3 mm</t>
  </si>
  <si>
    <t>https://podminky.urs.cz/item/CS_URS_2025_01/781151041</t>
  </si>
  <si>
    <t>45</t>
  </si>
  <si>
    <t>781471810</t>
  </si>
  <si>
    <t>Demontáž obkladů z dlaždic keramických kladených do malty</t>
  </si>
  <si>
    <t>https://podminky.urs.cz/item/CS_URS_2025_01/781471810</t>
  </si>
  <si>
    <t>46</t>
  </si>
  <si>
    <t>781474154</t>
  </si>
  <si>
    <t>Montáž keramických obkladů stěn lepených cementovým flexibilním lepidlem hladkých přes 4 do 6 ks/m2</t>
  </si>
  <si>
    <t>https://podminky.urs.cz/item/CS_URS_2025_01/781474154</t>
  </si>
  <si>
    <t>47</t>
  </si>
  <si>
    <t>59761001</t>
  </si>
  <si>
    <t>obklad velkoformátový keramický hladký přes 4 do 6ks/m2</t>
  </si>
  <si>
    <t>60*1,1 'Přepočtené koeficientem množství</t>
  </si>
  <si>
    <t>48</t>
  </si>
  <si>
    <t>781477114</t>
  </si>
  <si>
    <t>Montáž obkladů vnitřních stěn z dlaždic keramických Příplatek k cenám za dvousložkový spárovací tmel</t>
  </si>
  <si>
    <t>https://podminky.urs.cz/item/CS_URS_2025_01/781477114</t>
  </si>
  <si>
    <t>49</t>
  </si>
  <si>
    <t>781494511</t>
  </si>
  <si>
    <t>Obklad - dokončující práce profily ukončovací lepené flexibilním lepidlem ukončovací vč. dodávky profilu</t>
  </si>
  <si>
    <t>https://podminky.urs.cz/item/CS_URS_2025_01/781494511</t>
  </si>
  <si>
    <t>50</t>
  </si>
  <si>
    <t>781495115</t>
  </si>
  <si>
    <t>Obklad - dokončující práce ostatní práce spárování silikonem</t>
  </si>
  <si>
    <t>https://podminky.urs.cz/item/CS_URS_2025_01/781495115</t>
  </si>
  <si>
    <t>51</t>
  </si>
  <si>
    <t>998781103</t>
  </si>
  <si>
    <t>Přesun hmot pro obklady keramické stanovený z hmotnosti přesunovaného materiálu vodorovná dopravní vzdálenost do 50 m základní v objektech výšky přes 12 do 24 m</t>
  </si>
  <si>
    <t>https://podminky.urs.cz/item/CS_URS_2025_01/998781103</t>
  </si>
  <si>
    <t>52</t>
  </si>
  <si>
    <t>MNP - obklady</t>
  </si>
  <si>
    <t>612434132R00</t>
  </si>
  <si>
    <t>Omítkový sanační systém, vnitřní, 2 vrstový</t>
  </si>
  <si>
    <t>340237212R00</t>
  </si>
  <si>
    <t>Zazdívka otvorů pl. do 0,25m2, cihlami, tvárnicemi</t>
  </si>
  <si>
    <t>612473186R00</t>
  </si>
  <si>
    <t>Příplatek za zabudované rohovníky, stěny</t>
  </si>
  <si>
    <t>2835028224R</t>
  </si>
  <si>
    <t>Lišta omítková rohová PVC/Al  tkanina 100 x 100 mm</t>
  </si>
  <si>
    <t>611421221R00</t>
  </si>
  <si>
    <t>Oprava váp.omítek stropů do 10% plochy - hladkých</t>
  </si>
  <si>
    <t>952901411R00</t>
  </si>
  <si>
    <t>Hrubé vyčištění ostatních objektů</t>
  </si>
  <si>
    <t>901</t>
  </si>
  <si>
    <t>Příprava staveniště</t>
  </si>
  <si>
    <t>kpl</t>
  </si>
  <si>
    <t>Přesun sutě, přesun hmot</t>
  </si>
  <si>
    <t>999281145R00</t>
  </si>
  <si>
    <t>Přesun hmot pro opravy a údržbu do v. 6 m, nošením</t>
  </si>
  <si>
    <t>771475014RU1</t>
  </si>
  <si>
    <t>Obklad soklíků keram.rovných, tmel,výška 15 cm</t>
  </si>
  <si>
    <t>771479001R00</t>
  </si>
  <si>
    <t>Řezání dlaždic keramických pro soklíky</t>
  </si>
  <si>
    <t>771579793RT3</t>
  </si>
  <si>
    <t>Příplatek za spárovací hmotu - plošně,keram.dlažba</t>
  </si>
  <si>
    <t>01 - VCP - sanční omítky</t>
  </si>
  <si>
    <t>612425931RT2</t>
  </si>
  <si>
    <t>Omítka vápenná vnitřního ostění - štuková, s použitím suché maltové směsi</t>
  </si>
  <si>
    <t>632451014R00</t>
  </si>
  <si>
    <t>Vyrovnávací potěr ze SBS, v pásu, tl. 50 mm</t>
  </si>
  <si>
    <t>642945121R01</t>
  </si>
  <si>
    <t>Osazení zárubní ocel. požár.1křídl., zazděním, dodatečně</t>
  </si>
  <si>
    <t>5533301337R1</t>
  </si>
  <si>
    <t>Zárubeň ocelová YH 150 rozměr 900 x 1970 mm L/P, požární s těsněním</t>
  </si>
  <si>
    <t>968072455R00</t>
  </si>
  <si>
    <t>Vybourání kovových dveřních zárubní pl. do 2 m2</t>
  </si>
  <si>
    <t>968071126R01</t>
  </si>
  <si>
    <t>Vyvěšení dveřních křídel vč. samozavírače</t>
  </si>
  <si>
    <t>978059511R00</t>
  </si>
  <si>
    <t>Odsekání vnitřních obkladů stěn do 1 m2</t>
  </si>
  <si>
    <t>974042534R00</t>
  </si>
  <si>
    <t>Vysekání rýh v podlaze betonové, 5x15 cm</t>
  </si>
  <si>
    <t>771101310R01</t>
  </si>
  <si>
    <t xml:space="preserve">Vyčištění stávajícho keramického obkladu </t>
  </si>
  <si>
    <t>766695212T00</t>
  </si>
  <si>
    <t>Montáž prahu dveří jednokřídlových šířky do 100 mm</t>
  </si>
  <si>
    <t>611871025R</t>
  </si>
  <si>
    <t>Práh dřevěný š. 100 mm</t>
  </si>
  <si>
    <t>781310121R00</t>
  </si>
  <si>
    <t>Obkládání ostění do tmele šířky do 300 mm (předpoklad stáv. obklad)</t>
  </si>
  <si>
    <t>Dokončovací práce - nátěry</t>
  </si>
  <si>
    <t>783991910R00</t>
  </si>
  <si>
    <t>Nátěr zárubní</t>
  </si>
  <si>
    <t>01 - VCP - protipožární zárubně</t>
  </si>
  <si>
    <t>Stavební úpravy komínové hlavy v nadstřešní část komínu</t>
  </si>
  <si>
    <t>ks</t>
  </si>
  <si>
    <t>Vybourání stávajícího komínu v půdním prostoru, vč. ekologické likvidace vybouraných hmot</t>
  </si>
  <si>
    <t>Provedení třísložkovémího komínu v půdním prostoru - náhrada odstraněné nevyhovující části</t>
  </si>
  <si>
    <t>Vysekání otvoru pro demontáž plastové vložky se zabetonované části komínu, vč. ekologické likvidace vybouraných hmot</t>
  </si>
  <si>
    <t>Zazdění otvoru, vč. úpravy vnitřní části komínového průduchu</t>
  </si>
  <si>
    <t>Odbourání části podlahy v půdním prostoru pro napojení nového komínu, vč.ekologické likvidace vybouraných hmot</t>
  </si>
  <si>
    <t>Doplnění tepelné izolace komínu</t>
  </si>
  <si>
    <t xml:space="preserve">Kotvení komínu v půdním prostoru </t>
  </si>
  <si>
    <t>VZT-prodloužení odsávacího potrubí vzduchu, vč. uchycení a nátěru (3,5 m)</t>
  </si>
  <si>
    <t>Přemístění ventilu BAP do kříňky HUP, uprava potrubí, odfuk plynu</t>
  </si>
  <si>
    <t>01 - VCP - BAP, komín</t>
  </si>
  <si>
    <t>04 - Změny MNP</t>
  </si>
  <si>
    <t>O1</t>
  </si>
  <si>
    <t>O2</t>
  </si>
  <si>
    <t>O3</t>
  </si>
  <si>
    <t>O4</t>
  </si>
  <si>
    <t>VCP - sanační omítky</t>
  </si>
  <si>
    <t>VCP - protipožární zárubně</t>
  </si>
  <si>
    <t>VCP - BAP, komín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</si>
</sst>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#,##0.000"/>
  </numFmts>
  <fonts count="34">
    <font>
      <sz val="11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0"/>
      <name val="Arial CE"/>
    </font>
    <font>
      <b/>
      <sz val="12"/>
      <name val="Arial CE"/>
    </font>
    <font>
      <sz val="9"/>
      <name val="Arial CE"/>
    </font>
    <font>
      <b/>
      <sz val="12"/>
      <color rgb="FF960000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u/>
      <sz val="11"/>
      <color theme="10"/>
      <name val="Aptos Narrow"/>
      <family val="2"/>
      <charset val="238"/>
      <scheme val="minor"/>
    </font>
    <font>
      <sz val="8"/>
      <color rgb="FF003366"/>
      <name val="Arial CE"/>
    </font>
    <font>
      <sz val="12"/>
      <color rgb="FF003366"/>
      <name val="Arial CE"/>
    </font>
    <font>
      <sz val="10"/>
      <color rgb="FF003366"/>
      <name val="Arial CE"/>
    </font>
    <font>
      <sz val="7"/>
      <color rgb="FF979797"/>
      <name val="Arial CE"/>
    </font>
    <font>
      <i/>
      <u/>
      <sz val="7"/>
      <color rgb="FF979797"/>
      <name val="Aptos Narrow"/>
      <family val="2"/>
      <charset val="238"/>
      <scheme val="minor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i/>
      <sz val="9"/>
      <color rgb="FF0000FF"/>
      <name val="Arial CE"/>
    </font>
    <font>
      <sz val="8"/>
      <name val="Aptos Narrow"/>
      <family val="2"/>
      <charset val="238"/>
      <scheme val="minor"/>
    </font>
    <font>
      <sz val="9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color theme="1"/>
      <name val="Arial"/>
      <family val="2"/>
      <charset val="238"/>
    </font>
    <font>
      <b/>
      <sz val="12"/>
      <color rgb="FF960000"/>
      <name val="Arial CE"/>
      <charset val="238"/>
    </font>
    <font>
      <b/>
      <sz val="12"/>
      <color rgb="FF002060"/>
      <name val="Arial CE"/>
    </font>
    <font>
      <b/>
      <sz val="12"/>
      <color rgb="FF002060"/>
      <name val="Arial CE"/>
      <charset val="238"/>
    </font>
    <font>
      <b/>
      <sz val="12"/>
      <color rgb="FF002060"/>
      <name val="Aptos Narrow"/>
      <family val="2"/>
      <charset val="238"/>
      <scheme val="minor"/>
    </font>
    <font>
      <b/>
      <sz val="12"/>
      <color rgb="FF002060"/>
      <name val="Arial"/>
      <family val="2"/>
      <charset val="238"/>
    </font>
    <font>
      <sz val="12"/>
      <color rgb="FF002060"/>
      <name val="Arial"/>
      <family val="2"/>
      <charset val="238"/>
    </font>
    <font>
      <sz val="11"/>
      <color rgb="FF00206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969696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hair">
        <color rgb="FF969696"/>
      </top>
      <bottom/>
      <diagonal/>
    </border>
    <border>
      <left style="thin">
        <color indexed="64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rgb="FF969696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65" fontId="7" fillId="0" borderId="13" xfId="0" applyNumberFormat="1" applyFont="1" applyBorder="1" applyAlignment="1" applyProtection="1">
      <alignment vertical="center"/>
      <protection locked="0"/>
    </xf>
    <xf numFmtId="4" fontId="7" fillId="2" borderId="13" xfId="0" applyNumberFormat="1" applyFont="1" applyFill="1" applyBorder="1" applyAlignment="1" applyProtection="1">
      <alignment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49" fontId="21" fillId="0" borderId="13" xfId="0" applyNumberFormat="1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165" fontId="21" fillId="0" borderId="13" xfId="0" applyNumberFormat="1" applyFont="1" applyBorder="1" applyAlignment="1" applyProtection="1">
      <alignment vertical="center"/>
      <protection locked="0"/>
    </xf>
    <xf numFmtId="4" fontId="21" fillId="2" borderId="13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3" fillId="0" borderId="0" xfId="0" applyFont="1"/>
    <xf numFmtId="0" fontId="0" fillId="0" borderId="14" xfId="0" applyBorder="1"/>
    <xf numFmtId="0" fontId="7" fillId="3" borderId="4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3" fillId="0" borderId="19" xfId="0" applyFont="1" applyBorder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0" xfId="0" applyFont="1" applyProtection="1">
      <protection locked="0"/>
    </xf>
    <xf numFmtId="0" fontId="15" fillId="0" borderId="0" xfId="0" applyFont="1" applyAlignment="1">
      <alignment horizontal="left"/>
    </xf>
    <xf numFmtId="0" fontId="0" fillId="0" borderId="19" xfId="0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0" fontId="17" fillId="0" borderId="0" xfId="1" applyFont="1" applyBorder="1" applyAlignment="1">
      <alignment vertical="center" wrapText="1"/>
    </xf>
    <xf numFmtId="0" fontId="18" fillId="0" borderId="19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5" fontId="18" fillId="0" borderId="0" xfId="0" applyNumberFormat="1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9" xfId="0" applyFont="1" applyBorder="1" applyAlignment="1">
      <alignment vertical="center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/>
    <xf numFmtId="164" fontId="3" fillId="0" borderId="9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4" fontId="8" fillId="0" borderId="9" xfId="0" applyNumberFormat="1" applyFont="1" applyBorder="1"/>
    <xf numFmtId="4" fontId="14" fillId="0" borderId="9" xfId="0" applyNumberFormat="1" applyFont="1" applyBorder="1"/>
    <xf numFmtId="4" fontId="15" fillId="0" borderId="9" xfId="0" applyNumberFormat="1" applyFont="1" applyBorder="1"/>
    <xf numFmtId="4" fontId="7" fillId="0" borderId="21" xfId="0" applyNumberFormat="1" applyFont="1" applyBorder="1" applyAlignment="1" applyProtection="1">
      <alignment vertical="center"/>
      <protection locked="0"/>
    </xf>
    <xf numFmtId="4" fontId="21" fillId="0" borderId="21" xfId="0" applyNumberFormat="1" applyFont="1" applyBorder="1" applyAlignment="1" applyProtection="1">
      <alignment vertical="center"/>
      <protection locked="0"/>
    </xf>
    <xf numFmtId="0" fontId="7" fillId="3" borderId="24" xfId="0" applyFont="1" applyFill="1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/>
      <protection locked="0"/>
    </xf>
    <xf numFmtId="0" fontId="21" fillId="0" borderId="26" xfId="0" applyFont="1" applyBorder="1" applyAlignment="1" applyProtection="1">
      <alignment horizontal="center" vertical="center"/>
      <protection locked="0"/>
    </xf>
    <xf numFmtId="0" fontId="0" fillId="0" borderId="22" xfId="0" applyBorder="1"/>
    <xf numFmtId="165" fontId="23" fillId="0" borderId="13" xfId="0" applyNumberFormat="1" applyFont="1" applyBorder="1" applyAlignment="1" applyProtection="1">
      <alignment vertical="center"/>
      <protection locked="0"/>
    </xf>
    <xf numFmtId="0" fontId="17" fillId="0" borderId="0" xfId="2" applyFont="1" applyBorder="1" applyAlignment="1">
      <alignment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0" fillId="0" borderId="27" xfId="0" applyBorder="1"/>
    <xf numFmtId="0" fontId="26" fillId="0" borderId="27" xfId="0" applyFont="1" applyBorder="1"/>
    <xf numFmtId="0" fontId="26" fillId="0" borderId="27" xfId="0" applyFont="1" applyBorder="1" applyAlignment="1">
      <alignment horizontal="center"/>
    </xf>
    <xf numFmtId="2" fontId="26" fillId="0" borderId="27" xfId="0" applyNumberFormat="1" applyFont="1" applyBorder="1"/>
    <xf numFmtId="4" fontId="7" fillId="4" borderId="13" xfId="0" applyNumberFormat="1" applyFont="1" applyFill="1" applyBorder="1" applyAlignment="1" applyProtection="1">
      <alignment vertical="center"/>
      <protection locked="0"/>
    </xf>
    <xf numFmtId="0" fontId="26" fillId="0" borderId="27" xfId="0" applyFont="1" applyBorder="1" applyAlignment="1">
      <alignment wrapText="1"/>
    </xf>
    <xf numFmtId="0" fontId="0" fillId="0" borderId="31" xfId="0" applyBorder="1"/>
    <xf numFmtId="4" fontId="26" fillId="4" borderId="27" xfId="0" applyNumberFormat="1" applyFont="1" applyFill="1" applyBorder="1"/>
    <xf numFmtId="4" fontId="26" fillId="0" borderId="32" xfId="0" applyNumberFormat="1" applyFont="1" applyBorder="1"/>
    <xf numFmtId="4" fontId="27" fillId="0" borderId="9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30" fillId="0" borderId="0" xfId="0" applyFont="1"/>
    <xf numFmtId="0" fontId="7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34" xfId="0" applyFont="1" applyFill="1" applyBorder="1" applyAlignment="1">
      <alignment horizontal="left" vertical="center"/>
    </xf>
    <xf numFmtId="4" fontId="8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" fontId="33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4" fontId="33" fillId="0" borderId="0" xfId="0" applyNumberFormat="1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1" fillId="0" borderId="0" xfId="0" applyFont="1" applyAlignment="1">
      <alignment horizontal="left"/>
    </xf>
    <xf numFmtId="4" fontId="3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8" fillId="0" borderId="25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2" fontId="0" fillId="0" borderId="0" xfId="0" applyNumberFormat="1"/>
  </cellXfs>
  <cellStyles count="3">
    <cellStyle name="Hypertextový odkaz" xfId="1" builtinId="8"/>
    <cellStyle name="Hypertextový odkaz 2" xfId="2"/>
    <cellStyle name="Normální" xfId="0" builtinId="0"/>
  </cellStyles>
  <dxfs count="0"/>
  <tableStyles count="0" defaultTableStyle="TableStyleMedium2" defaultPivotStyle="PivotStyleLight16"/>
  <colors>
    <mruColors>
      <color rgb="FFFFFFCC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Zakazky\2025\Jano&#353;ek%20Ji&#345;&#237;\225%20310%20Nem.%20Agel%20&#268;T%20kotelna\15.%20V&#237;cepr&#225;ce\VZ761283-priloha-c.-3-polozkovy-rozpocet-vykaz-vymer%20-%20VCP%20a%20MNP%20stavebn&#237;%20&#250;pravy_odesl&#225;n&#237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ace stavby"/>
      <sheetName val="01 - Stavba-méněpráce,vícepráce"/>
      <sheetName val="MP"/>
      <sheetName val="VCP-záměna"/>
      <sheetName val="VCP pož. zárubně"/>
      <sheetName val="02 - Kotelna"/>
      <sheetName val="Seznam figur"/>
      <sheetName val="Pokyny pro vyplnění"/>
    </sheetNames>
    <sheetDataSet>
      <sheetData sheetId="0"/>
      <sheetData sheetId="1">
        <row r="30">
          <cell r="J30">
            <v>1181535.97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s://podminky.urs.cz/item/CS_URS_2025_01/99701350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odminky.urs.cz/item/CS_URS_2025_01/997013219" TargetMode="External"/><Relationship Id="rId1" Type="http://schemas.openxmlformats.org/officeDocument/2006/relationships/hyperlink" Target="https://podminky.urs.cz/item/CS_URS_2025_01/997013153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podminky.urs.cz/item/CS_URS_2025_01/997013631" TargetMode="External"/><Relationship Id="rId4" Type="http://schemas.openxmlformats.org/officeDocument/2006/relationships/hyperlink" Target="https://podminky.urs.cz/item/CS_URS_2025_01/997013509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781151041" TargetMode="External"/><Relationship Id="rId13" Type="http://schemas.openxmlformats.org/officeDocument/2006/relationships/hyperlink" Target="https://podminky.urs.cz/item/CS_URS_2025_01/781495115" TargetMode="External"/><Relationship Id="rId3" Type="http://schemas.openxmlformats.org/officeDocument/2006/relationships/hyperlink" Target="https://podminky.urs.cz/item/CS_URS_2025_01/612135092" TargetMode="External"/><Relationship Id="rId7" Type="http://schemas.openxmlformats.org/officeDocument/2006/relationships/hyperlink" Target="https://podminky.urs.cz/item/CS_URS_2025_01/781151031" TargetMode="External"/><Relationship Id="rId12" Type="http://schemas.openxmlformats.org/officeDocument/2006/relationships/hyperlink" Target="https://podminky.urs.cz/item/CS_URS_2025_01/781494511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podminky.urs.cz/item/CS_URS_2025_01/612135002" TargetMode="External"/><Relationship Id="rId16" Type="http://schemas.openxmlformats.org/officeDocument/2006/relationships/hyperlink" Target="https://podminky.urs.cz/item/CS_URS_2025_01/611321112" TargetMode="External"/><Relationship Id="rId1" Type="http://schemas.openxmlformats.org/officeDocument/2006/relationships/hyperlink" Target="https://podminky.urs.cz/item/CS_URS_2025_01/612131101" TargetMode="External"/><Relationship Id="rId6" Type="http://schemas.openxmlformats.org/officeDocument/2006/relationships/hyperlink" Target="https://podminky.urs.cz/item/CS_URS_2025_01/781121011" TargetMode="External"/><Relationship Id="rId11" Type="http://schemas.openxmlformats.org/officeDocument/2006/relationships/hyperlink" Target="https://podminky.urs.cz/item/CS_URS_2025_01/781477114" TargetMode="External"/><Relationship Id="rId5" Type="http://schemas.openxmlformats.org/officeDocument/2006/relationships/hyperlink" Target="https://podminky.urs.cz/item/CS_URS_2025_01/612311131" TargetMode="External"/><Relationship Id="rId15" Type="http://schemas.openxmlformats.org/officeDocument/2006/relationships/hyperlink" Target="https://podminky.urs.cz/item/CS_URS_2025_01/611321142" TargetMode="External"/><Relationship Id="rId10" Type="http://schemas.openxmlformats.org/officeDocument/2006/relationships/hyperlink" Target="https://podminky.urs.cz/item/CS_URS_2025_01/781474154" TargetMode="External"/><Relationship Id="rId4" Type="http://schemas.openxmlformats.org/officeDocument/2006/relationships/hyperlink" Target="https://podminky.urs.cz/item/CS_URS_2025_01/612142001" TargetMode="External"/><Relationship Id="rId9" Type="http://schemas.openxmlformats.org/officeDocument/2006/relationships/hyperlink" Target="https://podminky.urs.cz/item/CS_URS_2025_01/781471810" TargetMode="External"/><Relationship Id="rId14" Type="http://schemas.openxmlformats.org/officeDocument/2006/relationships/hyperlink" Target="https://podminky.urs.cz/item/CS_URS_2025_01/9987811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S26"/>
  <sheetViews>
    <sheetView tabSelected="1" topLeftCell="A13" workbookViewId="0">
      <selection activeCell="AT34" sqref="AT34"/>
    </sheetView>
  </sheetViews>
  <sheetFormatPr defaultRowHeight="14.25"/>
  <cols>
    <col min="2" max="2" width="1.875" customWidth="1"/>
    <col min="3" max="3" width="3.125" customWidth="1"/>
    <col min="15" max="15" width="9" customWidth="1"/>
    <col min="16" max="19" width="9.125" hidden="1" customWidth="1"/>
    <col min="20" max="20" width="0.375" hidden="1" customWidth="1"/>
    <col min="21" max="39" width="9.125" hidden="1" customWidth="1"/>
    <col min="40" max="40" width="9.25" hidden="1" customWidth="1"/>
    <col min="41" max="41" width="18.875" customWidth="1"/>
    <col min="43" max="43" width="10.625" customWidth="1"/>
    <col min="45" max="45" width="9.375" bestFit="1" customWidth="1"/>
  </cols>
  <sheetData>
    <row r="6" spans="2:4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29"/>
    </row>
    <row r="7" spans="2:43" ht="18">
      <c r="B7" s="3"/>
      <c r="C7" s="1" t="s">
        <v>15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27"/>
    </row>
    <row r="8" spans="2:43"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27"/>
    </row>
    <row r="9" spans="2:43">
      <c r="B9" s="9"/>
      <c r="C9" s="2" t="s">
        <v>0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30"/>
    </row>
    <row r="10" spans="2:43" ht="15" customHeight="1">
      <c r="B10" s="11"/>
      <c r="C10" s="12" t="s">
        <v>1</v>
      </c>
      <c r="D10" s="13"/>
      <c r="E10" s="13"/>
      <c r="F10" s="107" t="s">
        <v>2</v>
      </c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3"/>
      <c r="AQ10" s="31"/>
    </row>
    <row r="11" spans="2:43"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27"/>
    </row>
    <row r="12" spans="2:43">
      <c r="B12" s="3"/>
      <c r="C12" s="2" t="s">
        <v>4</v>
      </c>
      <c r="D12" s="4"/>
      <c r="E12" s="4"/>
      <c r="F12" s="58" t="s">
        <v>5</v>
      </c>
      <c r="G12" s="4"/>
      <c r="H12" s="4"/>
      <c r="I12" s="4"/>
      <c r="J12" s="4"/>
      <c r="K12" s="4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" t="s">
        <v>6</v>
      </c>
      <c r="AJ12" s="26"/>
      <c r="AK12" s="26"/>
      <c r="AL12" s="26"/>
      <c r="AM12" s="24" t="e">
        <f>IF(#REF!= "","",#REF!)</f>
        <v>#REF!</v>
      </c>
      <c r="AN12" s="24"/>
      <c r="AO12" s="26"/>
      <c r="AP12" s="4"/>
      <c r="AQ12" s="27"/>
    </row>
    <row r="13" spans="2:43"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27"/>
    </row>
    <row r="14" spans="2:43">
      <c r="B14" s="3"/>
      <c r="C14" s="2" t="s">
        <v>8</v>
      </c>
      <c r="D14" s="4"/>
      <c r="E14" s="4"/>
      <c r="F14" s="58" t="s">
        <v>9</v>
      </c>
      <c r="G14" s="4"/>
      <c r="H14" s="4"/>
      <c r="I14" s="4"/>
      <c r="J14" s="4"/>
      <c r="K14" s="4"/>
      <c r="L14" s="10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2" t="s">
        <v>12</v>
      </c>
      <c r="AJ14" s="4"/>
      <c r="AK14" s="4"/>
      <c r="AL14" s="4"/>
      <c r="AM14" s="108"/>
      <c r="AN14" s="109"/>
      <c r="AO14" s="109"/>
      <c r="AP14" s="109"/>
      <c r="AQ14" s="27"/>
    </row>
    <row r="15" spans="2:43">
      <c r="B15" s="3"/>
      <c r="C15" s="2" t="s">
        <v>10</v>
      </c>
      <c r="D15" s="4"/>
      <c r="E15" s="4"/>
      <c r="F15" s="58" t="s">
        <v>11</v>
      </c>
      <c r="G15" s="4"/>
      <c r="H15" s="4"/>
      <c r="I15" s="4"/>
      <c r="J15" s="4"/>
      <c r="K15" s="4"/>
      <c r="L15" s="10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2" t="s">
        <v>14</v>
      </c>
      <c r="AJ15" s="4"/>
      <c r="AK15" s="4"/>
      <c r="AL15" s="4"/>
      <c r="AM15" s="108"/>
      <c r="AN15" s="109"/>
      <c r="AO15" s="109"/>
      <c r="AP15" s="109"/>
      <c r="AQ15" s="27"/>
    </row>
    <row r="16" spans="2:43"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27"/>
    </row>
    <row r="17" spans="2:45">
      <c r="B17" s="3"/>
      <c r="D17" s="52" t="s">
        <v>16</v>
      </c>
      <c r="E17" s="53"/>
      <c r="F17" s="53"/>
      <c r="G17" s="53"/>
      <c r="H17" s="14"/>
      <c r="I17" s="110" t="s">
        <v>17</v>
      </c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2" t="s">
        <v>18</v>
      </c>
      <c r="AH17" s="111"/>
      <c r="AI17" s="111"/>
      <c r="AJ17" s="111"/>
      <c r="AK17" s="111"/>
      <c r="AL17" s="111"/>
      <c r="AM17" s="111"/>
      <c r="AN17" s="110" t="s">
        <v>18</v>
      </c>
      <c r="AO17" s="111"/>
      <c r="AP17" s="113"/>
      <c r="AQ17" s="106"/>
    </row>
    <row r="18" spans="2:45"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27"/>
    </row>
    <row r="19" spans="2:45" ht="15.75">
      <c r="B19" s="15"/>
      <c r="C19" s="16" t="s">
        <v>20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14">
        <f>ROUND(SUM(AG24:AG24),2)</f>
        <v>1181535.97</v>
      </c>
      <c r="AH19" s="114"/>
      <c r="AI19" s="114"/>
      <c r="AJ19" s="114"/>
      <c r="AK19" s="114"/>
      <c r="AL19" s="114"/>
      <c r="AM19" s="114"/>
      <c r="AN19" s="115">
        <v>-82120.14</v>
      </c>
      <c r="AO19" s="115"/>
      <c r="AP19" s="115"/>
      <c r="AQ19" s="32" t="s">
        <v>3</v>
      </c>
    </row>
    <row r="20" spans="2:45" ht="15.75">
      <c r="B20" s="15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8"/>
      <c r="AH20" s="18"/>
      <c r="AI20" s="18"/>
      <c r="AJ20" s="18"/>
      <c r="AK20" s="18"/>
      <c r="AL20" s="18"/>
      <c r="AM20" s="18"/>
      <c r="AN20" s="19"/>
      <c r="AO20" s="19"/>
      <c r="AP20" s="19"/>
      <c r="AQ20" s="32"/>
    </row>
    <row r="21" spans="2:45" ht="15.75">
      <c r="B21" s="15"/>
      <c r="C21" s="16"/>
      <c r="D21" s="123" t="s">
        <v>217</v>
      </c>
      <c r="E21" s="123"/>
      <c r="F21" s="123"/>
      <c r="G21" s="123"/>
      <c r="H21" s="123"/>
      <c r="I21" s="17"/>
      <c r="J21" s="124" t="s">
        <v>221</v>
      </c>
      <c r="K21" s="124"/>
      <c r="L21" s="124"/>
      <c r="M21" s="124"/>
      <c r="N21" s="124"/>
      <c r="O21" s="12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8"/>
      <c r="AH21" s="18"/>
      <c r="AI21" s="18"/>
      <c r="AJ21" s="18"/>
      <c r="AK21" s="18"/>
      <c r="AL21" s="18"/>
      <c r="AM21" s="18"/>
      <c r="AN21" s="19"/>
      <c r="AO21" s="126">
        <f>'01 - VCP - snační omítky'!$I$17</f>
        <v>249534.61659904002</v>
      </c>
      <c r="AP21" s="126"/>
      <c r="AQ21" s="32"/>
      <c r="AS21" s="133"/>
    </row>
    <row r="22" spans="2:45" ht="15.75">
      <c r="B22" s="15"/>
      <c r="C22" s="16"/>
      <c r="D22" s="123" t="s">
        <v>218</v>
      </c>
      <c r="E22" s="123"/>
      <c r="F22" s="123"/>
      <c r="G22" s="123"/>
      <c r="H22" s="123"/>
      <c r="I22" s="17"/>
      <c r="J22" s="124" t="s">
        <v>222</v>
      </c>
      <c r="K22" s="124"/>
      <c r="L22" s="124"/>
      <c r="M22" s="124"/>
      <c r="N22" s="124"/>
      <c r="O22" s="12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8"/>
      <c r="AH22" s="18"/>
      <c r="AI22" s="18"/>
      <c r="AJ22" s="18"/>
      <c r="AK22" s="18"/>
      <c r="AL22" s="18"/>
      <c r="AM22" s="18"/>
      <c r="AN22" s="19"/>
      <c r="AO22" s="126">
        <f>'02 - VCP - protipožární zárubně'!$I$17</f>
        <v>13821.736659999999</v>
      </c>
      <c r="AP22" s="126"/>
      <c r="AQ22" s="32"/>
    </row>
    <row r="23" spans="2:45" ht="15.75">
      <c r="B23" s="20"/>
      <c r="C23" s="21"/>
      <c r="D23" s="116" t="s">
        <v>219</v>
      </c>
      <c r="E23" s="116"/>
      <c r="F23" s="116"/>
      <c r="G23" s="116"/>
      <c r="H23" s="116"/>
      <c r="I23" s="22"/>
      <c r="J23" s="125" t="s">
        <v>223</v>
      </c>
      <c r="K23" s="125"/>
      <c r="L23" s="125"/>
      <c r="M23" s="125"/>
      <c r="N23" s="125"/>
      <c r="O23" s="12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O23" s="120">
        <f>'03 - VCP - BAP, komín'!$I$17</f>
        <v>170390</v>
      </c>
      <c r="AP23" s="121"/>
      <c r="AQ23" s="33"/>
    </row>
    <row r="24" spans="2:45" ht="15" customHeight="1">
      <c r="B24" s="20"/>
      <c r="C24" s="21"/>
      <c r="D24" s="116" t="s">
        <v>220</v>
      </c>
      <c r="E24" s="116"/>
      <c r="F24" s="116"/>
      <c r="G24" s="116"/>
      <c r="H24" s="116"/>
      <c r="I24" s="22"/>
      <c r="J24" s="117" t="s">
        <v>150</v>
      </c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8">
        <f>'[1]01 - Stavba-méněpráce,vícepráce'!J30</f>
        <v>1181535.97</v>
      </c>
      <c r="AH24" s="119"/>
      <c r="AI24" s="119"/>
      <c r="AJ24" s="119"/>
      <c r="AK24" s="119"/>
      <c r="AL24" s="119"/>
      <c r="AM24" s="119"/>
      <c r="AN24" s="23"/>
      <c r="AO24" s="122">
        <f>'04 - MNP - obklady'!$J$17</f>
        <v>-515866.5</v>
      </c>
      <c r="AP24" s="122"/>
      <c r="AQ24" s="33"/>
    </row>
    <row r="25" spans="2:45"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27"/>
    </row>
    <row r="26" spans="2:45" ht="60.75" customHeigh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28"/>
    </row>
  </sheetData>
  <mergeCells count="21">
    <mergeCell ref="AG19:AM19"/>
    <mergeCell ref="AN19:AP19"/>
    <mergeCell ref="D23:H23"/>
    <mergeCell ref="J24:AF24"/>
    <mergeCell ref="AG24:AM24"/>
    <mergeCell ref="AO23:AP23"/>
    <mergeCell ref="AO24:AP24"/>
    <mergeCell ref="D21:H21"/>
    <mergeCell ref="D22:H22"/>
    <mergeCell ref="J21:O21"/>
    <mergeCell ref="J22:O22"/>
    <mergeCell ref="J23:O23"/>
    <mergeCell ref="AO21:AP21"/>
    <mergeCell ref="AO22:AP22"/>
    <mergeCell ref="D24:H24"/>
    <mergeCell ref="F10:AO10"/>
    <mergeCell ref="AM14:AP14"/>
    <mergeCell ref="AM15:AP15"/>
    <mergeCell ref="I17:AF17"/>
    <mergeCell ref="AG17:AM17"/>
    <mergeCell ref="AN17:AP17"/>
  </mergeCells>
  <pageMargins left="0.7" right="0.7" top="0.78740157499999996" bottom="0.78740157499999996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35"/>
  <sheetViews>
    <sheetView workbookViewId="0">
      <selection activeCell="K3" sqref="K3"/>
    </sheetView>
  </sheetViews>
  <sheetFormatPr defaultRowHeight="14.25"/>
  <cols>
    <col min="4" max="4" width="17.25" customWidth="1"/>
    <col min="5" max="5" width="65.75" customWidth="1"/>
    <col min="6" max="6" width="8.875" customWidth="1"/>
    <col min="7" max="7" width="11.625" customWidth="1"/>
    <col min="8" max="8" width="13.75" customWidth="1"/>
    <col min="9" max="9" width="20.25" customWidth="1"/>
  </cols>
  <sheetData>
    <row r="3" spans="2:11">
      <c r="B3" s="54"/>
      <c r="C3" s="55"/>
      <c r="D3" s="55"/>
      <c r="E3" s="55"/>
      <c r="F3" s="55"/>
      <c r="G3" s="55"/>
      <c r="H3" s="55"/>
      <c r="I3" s="56"/>
      <c r="J3" s="4"/>
      <c r="K3" s="4"/>
    </row>
    <row r="4" spans="2:11" ht="18">
      <c r="B4" s="57"/>
      <c r="C4" s="1" t="s">
        <v>21</v>
      </c>
      <c r="D4" s="4"/>
      <c r="E4" s="4"/>
      <c r="F4" s="4"/>
      <c r="G4" s="4"/>
      <c r="H4" s="4"/>
      <c r="I4" s="27"/>
      <c r="J4" s="4"/>
      <c r="K4" s="4"/>
    </row>
    <row r="5" spans="2:11">
      <c r="B5" s="57"/>
      <c r="C5" s="4"/>
      <c r="D5" s="4"/>
      <c r="E5" s="4"/>
      <c r="F5" s="4"/>
      <c r="G5" s="4"/>
      <c r="H5" s="4"/>
      <c r="I5" s="27"/>
      <c r="J5" s="4"/>
      <c r="K5" s="4"/>
    </row>
    <row r="6" spans="2:11">
      <c r="B6" s="57"/>
      <c r="C6" s="2" t="s">
        <v>1</v>
      </c>
      <c r="D6" s="4"/>
      <c r="E6" s="4"/>
      <c r="F6" s="4"/>
      <c r="G6" s="4"/>
      <c r="H6" s="4"/>
      <c r="I6" s="27"/>
      <c r="J6" s="4"/>
      <c r="K6" s="4"/>
    </row>
    <row r="7" spans="2:11">
      <c r="B7" s="57"/>
      <c r="C7" s="4"/>
      <c r="D7" s="4"/>
      <c r="E7" s="107" t="s">
        <v>2</v>
      </c>
      <c r="F7" s="107"/>
      <c r="G7" s="107"/>
      <c r="H7" s="107"/>
      <c r="I7" s="27"/>
      <c r="J7" s="4"/>
      <c r="K7" s="4"/>
    </row>
    <row r="8" spans="2:11">
      <c r="B8" s="57"/>
      <c r="C8" s="2" t="s">
        <v>22</v>
      </c>
      <c r="D8" s="4"/>
      <c r="E8" s="4"/>
      <c r="F8" s="4"/>
      <c r="G8" s="4"/>
      <c r="H8" s="4"/>
      <c r="I8" s="27"/>
      <c r="J8" s="4"/>
      <c r="K8" s="4"/>
    </row>
    <row r="9" spans="2:11">
      <c r="B9" s="57"/>
      <c r="C9" s="4"/>
      <c r="D9" s="4"/>
      <c r="E9" s="127" t="s">
        <v>175</v>
      </c>
      <c r="F9" s="128"/>
      <c r="G9" s="128"/>
      <c r="H9" s="128"/>
      <c r="I9" s="27"/>
      <c r="J9" s="4"/>
      <c r="K9" s="4"/>
    </row>
    <row r="10" spans="2:11">
      <c r="B10" s="57"/>
      <c r="C10" s="4"/>
      <c r="D10" s="4"/>
      <c r="E10" s="4"/>
      <c r="F10" s="4"/>
      <c r="G10" s="4"/>
      <c r="H10" s="4"/>
      <c r="I10" s="27"/>
      <c r="J10" s="4"/>
      <c r="K10" s="4"/>
    </row>
    <row r="11" spans="2:11">
      <c r="B11" s="57"/>
      <c r="C11" s="2" t="s">
        <v>4</v>
      </c>
      <c r="D11" s="4"/>
      <c r="E11" s="58" t="s">
        <v>5</v>
      </c>
      <c r="G11" s="4"/>
      <c r="H11" s="2" t="s">
        <v>6</v>
      </c>
      <c r="I11" s="78" t="s">
        <v>7</v>
      </c>
      <c r="K11" s="4"/>
    </row>
    <row r="12" spans="2:11">
      <c r="B12" s="57"/>
      <c r="C12" s="4"/>
      <c r="D12" s="4"/>
      <c r="E12" s="4"/>
      <c r="F12" s="4"/>
      <c r="G12" s="4"/>
      <c r="H12" s="4"/>
      <c r="I12" s="27"/>
      <c r="J12" s="4"/>
      <c r="K12" s="4"/>
    </row>
    <row r="13" spans="2:11">
      <c r="B13" s="57"/>
      <c r="C13" s="2" t="s">
        <v>8</v>
      </c>
      <c r="D13" s="4"/>
      <c r="E13" s="58" t="s">
        <v>9</v>
      </c>
      <c r="G13" s="4"/>
      <c r="H13" s="2" t="s">
        <v>12</v>
      </c>
      <c r="I13" s="79" t="s">
        <v>13</v>
      </c>
      <c r="K13" s="4"/>
    </row>
    <row r="14" spans="2:11">
      <c r="B14" s="57"/>
      <c r="C14" s="2" t="s">
        <v>10</v>
      </c>
      <c r="D14" s="4"/>
      <c r="E14" s="58" t="s">
        <v>11</v>
      </c>
      <c r="G14" s="4"/>
      <c r="H14" s="2" t="s">
        <v>14</v>
      </c>
      <c r="I14" s="79" t="s">
        <v>13</v>
      </c>
      <c r="K14" s="4"/>
    </row>
    <row r="15" spans="2:11">
      <c r="B15" s="57"/>
      <c r="C15" s="4"/>
      <c r="D15" s="4"/>
      <c r="E15" s="4"/>
      <c r="F15" s="4"/>
      <c r="G15" s="4"/>
      <c r="H15" s="4"/>
      <c r="I15" s="27"/>
      <c r="J15" s="4"/>
      <c r="K15" s="4"/>
    </row>
    <row r="16" spans="2:11">
      <c r="B16" s="85" t="s">
        <v>23</v>
      </c>
      <c r="C16" s="35" t="s">
        <v>19</v>
      </c>
      <c r="D16" s="35" t="s">
        <v>16</v>
      </c>
      <c r="E16" s="35" t="s">
        <v>17</v>
      </c>
      <c r="F16" s="35" t="s">
        <v>24</v>
      </c>
      <c r="G16" s="35" t="s">
        <v>25</v>
      </c>
      <c r="H16" s="35" t="s">
        <v>26</v>
      </c>
      <c r="I16" s="60" t="s">
        <v>27</v>
      </c>
    </row>
    <row r="17" spans="2:9" ht="15.75">
      <c r="B17" s="129" t="s">
        <v>28</v>
      </c>
      <c r="C17" s="130"/>
      <c r="D17" s="130"/>
      <c r="E17" s="130"/>
      <c r="F17" s="4"/>
      <c r="G17" s="4"/>
      <c r="H17" s="4"/>
      <c r="I17" s="80">
        <f>SUM(I18,I30)</f>
        <v>249534.61659904002</v>
      </c>
    </row>
    <row r="18" spans="2:9" ht="15">
      <c r="B18" s="61"/>
      <c r="C18" s="62" t="s">
        <v>29</v>
      </c>
      <c r="D18" s="63" t="s">
        <v>30</v>
      </c>
      <c r="E18" s="63" t="s">
        <v>31</v>
      </c>
      <c r="F18" s="50"/>
      <c r="G18" s="50"/>
      <c r="H18" s="64"/>
      <c r="I18" s="81">
        <f>SUM(I19,I25,I28,)</f>
        <v>233356.86459904001</v>
      </c>
    </row>
    <row r="19" spans="2:9">
      <c r="B19" s="61"/>
      <c r="C19" s="62" t="s">
        <v>29</v>
      </c>
      <c r="D19" s="65" t="s">
        <v>32</v>
      </c>
      <c r="E19" s="65" t="s">
        <v>33</v>
      </c>
      <c r="F19" s="50"/>
      <c r="G19" s="50"/>
      <c r="H19" s="64"/>
      <c r="I19" s="82">
        <f>SUM(I20:I24)</f>
        <v>148219.15359999999</v>
      </c>
    </row>
    <row r="20" spans="2:9">
      <c r="B20" s="86"/>
      <c r="C20" s="36" t="s">
        <v>35</v>
      </c>
      <c r="D20" s="37" t="s">
        <v>151</v>
      </c>
      <c r="E20" s="38" t="s">
        <v>152</v>
      </c>
      <c r="F20" s="39" t="s">
        <v>38</v>
      </c>
      <c r="G20" s="40">
        <v>162.37</v>
      </c>
      <c r="H20" s="41">
        <v>827.28</v>
      </c>
      <c r="I20" s="83">
        <f>H20*G20</f>
        <v>134325.45360000001</v>
      </c>
    </row>
    <row r="21" spans="2:9">
      <c r="B21" s="86"/>
      <c r="C21" s="36" t="s">
        <v>35</v>
      </c>
      <c r="D21" s="37" t="s">
        <v>153</v>
      </c>
      <c r="E21" s="38" t="s">
        <v>154</v>
      </c>
      <c r="F21" s="39" t="s">
        <v>95</v>
      </c>
      <c r="G21" s="40">
        <v>6</v>
      </c>
      <c r="H21" s="41">
        <v>395.5</v>
      </c>
      <c r="I21" s="83">
        <f>H21*G21</f>
        <v>2373</v>
      </c>
    </row>
    <row r="22" spans="2:9">
      <c r="B22" s="86"/>
      <c r="C22" s="36" t="s">
        <v>35</v>
      </c>
      <c r="D22" s="37" t="s">
        <v>155</v>
      </c>
      <c r="E22" s="38" t="s">
        <v>156</v>
      </c>
      <c r="F22" s="39" t="s">
        <v>97</v>
      </c>
      <c r="G22" s="40">
        <v>30.6</v>
      </c>
      <c r="H22" s="41">
        <v>106.7</v>
      </c>
      <c r="I22" s="83">
        <f>H22*G22</f>
        <v>3265.0200000000004</v>
      </c>
    </row>
    <row r="23" spans="2:9">
      <c r="B23" s="87"/>
      <c r="C23" s="42" t="s">
        <v>96</v>
      </c>
      <c r="D23" s="43" t="s">
        <v>157</v>
      </c>
      <c r="E23" s="44" t="s">
        <v>158</v>
      </c>
      <c r="F23" s="45" t="s">
        <v>97</v>
      </c>
      <c r="G23" s="46">
        <v>32.5</v>
      </c>
      <c r="H23" s="47">
        <v>15.12</v>
      </c>
      <c r="I23" s="84">
        <f>H23*G23</f>
        <v>491.4</v>
      </c>
    </row>
    <row r="24" spans="2:9">
      <c r="B24" s="86"/>
      <c r="C24" s="36" t="s">
        <v>35</v>
      </c>
      <c r="D24" s="37" t="s">
        <v>159</v>
      </c>
      <c r="E24" s="38" t="s">
        <v>160</v>
      </c>
      <c r="F24" s="39" t="s">
        <v>38</v>
      </c>
      <c r="G24" s="40">
        <v>58.4</v>
      </c>
      <c r="H24" s="41">
        <v>132.94999999999999</v>
      </c>
      <c r="I24" s="83">
        <f>H24*G24</f>
        <v>7764.2799999999988</v>
      </c>
    </row>
    <row r="25" spans="2:9">
      <c r="B25" s="61"/>
      <c r="C25" s="62" t="s">
        <v>29</v>
      </c>
      <c r="D25" s="65" t="s">
        <v>65</v>
      </c>
      <c r="E25" s="65" t="s">
        <v>66</v>
      </c>
      <c r="F25" s="50"/>
      <c r="G25" s="50"/>
      <c r="H25" s="64"/>
      <c r="I25" s="82">
        <f>SUM(I26:I27)</f>
        <v>10071.216</v>
      </c>
    </row>
    <row r="26" spans="2:9">
      <c r="B26" s="86"/>
      <c r="C26" s="36" t="s">
        <v>35</v>
      </c>
      <c r="D26" s="37" t="s">
        <v>161</v>
      </c>
      <c r="E26" s="38" t="s">
        <v>162</v>
      </c>
      <c r="F26" s="39" t="s">
        <v>38</v>
      </c>
      <c r="G26" s="40">
        <v>58.4</v>
      </c>
      <c r="H26" s="41">
        <v>70.739999999999995</v>
      </c>
      <c r="I26" s="83">
        <f>H26*G26</f>
        <v>4131.2159999999994</v>
      </c>
    </row>
    <row r="27" spans="2:9">
      <c r="B27" s="86"/>
      <c r="C27" s="36" t="s">
        <v>35</v>
      </c>
      <c r="D27" s="37" t="s">
        <v>163</v>
      </c>
      <c r="E27" s="38" t="s">
        <v>164</v>
      </c>
      <c r="F27" s="39" t="s">
        <v>165</v>
      </c>
      <c r="G27" s="40">
        <v>1</v>
      </c>
      <c r="H27" s="41">
        <v>5940</v>
      </c>
      <c r="I27" s="83">
        <f>H27*G27</f>
        <v>5940</v>
      </c>
    </row>
    <row r="28" spans="2:9">
      <c r="B28" s="61"/>
      <c r="C28" s="62" t="s">
        <v>29</v>
      </c>
      <c r="D28" s="65" t="s">
        <v>69</v>
      </c>
      <c r="E28" s="65" t="s">
        <v>166</v>
      </c>
      <c r="F28" s="50"/>
      <c r="G28" s="50"/>
      <c r="H28" s="64"/>
      <c r="I28" s="82">
        <f>I29</f>
        <v>75066.49499904002</v>
      </c>
    </row>
    <row r="29" spans="2:9">
      <c r="B29" s="86"/>
      <c r="C29" s="36" t="s">
        <v>35</v>
      </c>
      <c r="D29" s="37" t="s">
        <v>167</v>
      </c>
      <c r="E29" s="38" t="s">
        <v>168</v>
      </c>
      <c r="F29" s="39" t="s">
        <v>73</v>
      </c>
      <c r="G29" s="40">
        <v>65.44822400000001</v>
      </c>
      <c r="H29" s="41">
        <v>1146.96</v>
      </c>
      <c r="I29" s="83">
        <f>H29*G29</f>
        <v>75066.49499904002</v>
      </c>
    </row>
    <row r="30" spans="2:9" ht="15">
      <c r="B30" s="61"/>
      <c r="C30" s="62" t="s">
        <v>29</v>
      </c>
      <c r="D30" s="63" t="s">
        <v>91</v>
      </c>
      <c r="E30" s="63" t="s">
        <v>92</v>
      </c>
      <c r="F30" s="50"/>
      <c r="G30" s="50"/>
      <c r="H30" s="64"/>
      <c r="I30" s="81">
        <f>I31</f>
        <v>16177.752000000002</v>
      </c>
    </row>
    <row r="31" spans="2:9">
      <c r="B31" s="61"/>
      <c r="C31" s="62" t="s">
        <v>29</v>
      </c>
      <c r="D31" s="65" t="s">
        <v>99</v>
      </c>
      <c r="E31" s="65" t="s">
        <v>100</v>
      </c>
      <c r="F31" s="50"/>
      <c r="G31" s="50"/>
      <c r="H31" s="64"/>
      <c r="I31" s="82">
        <f>SUM(I32:I34)</f>
        <v>16177.752000000002</v>
      </c>
    </row>
    <row r="32" spans="2:9">
      <c r="B32" s="86"/>
      <c r="C32" s="36" t="s">
        <v>35</v>
      </c>
      <c r="D32" s="37" t="s">
        <v>169</v>
      </c>
      <c r="E32" s="38" t="s">
        <v>170</v>
      </c>
      <c r="F32" s="39" t="s">
        <v>97</v>
      </c>
      <c r="G32" s="40">
        <v>49.2</v>
      </c>
      <c r="H32" s="41">
        <v>185.22</v>
      </c>
      <c r="I32" s="83">
        <f>H32*G32</f>
        <v>9112.8240000000005</v>
      </c>
    </row>
    <row r="33" spans="2:9">
      <c r="B33" s="86"/>
      <c r="C33" s="36" t="s">
        <v>96</v>
      </c>
      <c r="D33" s="37" t="s">
        <v>171</v>
      </c>
      <c r="E33" s="38" t="s">
        <v>172</v>
      </c>
      <c r="F33" s="39" t="s">
        <v>97</v>
      </c>
      <c r="G33" s="40">
        <v>49.2</v>
      </c>
      <c r="H33" s="41">
        <v>119.88</v>
      </c>
      <c r="I33" s="83">
        <f>H33*G33</f>
        <v>5898.0960000000005</v>
      </c>
    </row>
    <row r="34" spans="2:9">
      <c r="B34" s="86"/>
      <c r="C34" s="36" t="s">
        <v>35</v>
      </c>
      <c r="D34" s="37" t="s">
        <v>173</v>
      </c>
      <c r="E34" s="38" t="s">
        <v>174</v>
      </c>
      <c r="F34" s="39" t="s">
        <v>38</v>
      </c>
      <c r="G34" s="40">
        <v>58.4</v>
      </c>
      <c r="H34" s="41">
        <v>19.98</v>
      </c>
      <c r="I34" s="83">
        <f>H34*G34</f>
        <v>1166.8320000000001</v>
      </c>
    </row>
    <row r="35" spans="2:9">
      <c r="B35" s="88"/>
      <c r="C35" s="51"/>
      <c r="D35" s="51"/>
      <c r="E35" s="51"/>
      <c r="F35" s="51"/>
      <c r="G35" s="51"/>
      <c r="H35" s="51"/>
      <c r="I35" s="77"/>
    </row>
  </sheetData>
  <mergeCells count="3">
    <mergeCell ref="E7:H7"/>
    <mergeCell ref="E9:H9"/>
    <mergeCell ref="B17:E17"/>
  </mergeCells>
  <pageMargins left="0.7" right="0.7" top="0.78740157499999996" bottom="0.78740157499999996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3:I51"/>
  <sheetViews>
    <sheetView workbookViewId="0">
      <selection activeCell="K3" sqref="K3"/>
    </sheetView>
  </sheetViews>
  <sheetFormatPr defaultRowHeight="14.25"/>
  <cols>
    <col min="4" max="4" width="13.875" customWidth="1"/>
    <col min="5" max="5" width="63.875" customWidth="1"/>
    <col min="8" max="8" width="13.25" customWidth="1"/>
    <col min="9" max="9" width="15.375" customWidth="1"/>
  </cols>
  <sheetData>
    <row r="3" spans="2:9">
      <c r="B3" s="54"/>
      <c r="C3" s="55"/>
      <c r="D3" s="55"/>
      <c r="E3" s="55"/>
      <c r="F3" s="55"/>
      <c r="G3" s="55"/>
      <c r="H3" s="55"/>
      <c r="I3" s="56"/>
    </row>
    <row r="4" spans="2:9" ht="18">
      <c r="B4" s="57"/>
      <c r="C4" s="1" t="s">
        <v>21</v>
      </c>
      <c r="D4" s="4"/>
      <c r="E4" s="4"/>
      <c r="F4" s="4"/>
      <c r="G4" s="4"/>
      <c r="H4" s="4"/>
      <c r="I4" s="27"/>
    </row>
    <row r="5" spans="2:9">
      <c r="B5" s="57"/>
      <c r="C5" s="4"/>
      <c r="D5" s="4"/>
      <c r="E5" s="4"/>
      <c r="F5" s="4"/>
      <c r="G5" s="4"/>
      <c r="H5" s="4"/>
      <c r="I5" s="27"/>
    </row>
    <row r="6" spans="2:9">
      <c r="B6" s="57"/>
      <c r="C6" s="2" t="s">
        <v>1</v>
      </c>
      <c r="D6" s="4"/>
      <c r="E6" s="4"/>
      <c r="F6" s="4"/>
      <c r="G6" s="4"/>
      <c r="H6" s="4"/>
      <c r="I6" s="27"/>
    </row>
    <row r="7" spans="2:9">
      <c r="B7" s="57"/>
      <c r="C7" s="4"/>
      <c r="D7" s="4"/>
      <c r="E7" s="107" t="s">
        <v>2</v>
      </c>
      <c r="F7" s="107"/>
      <c r="G7" s="107"/>
      <c r="H7" s="107"/>
      <c r="I7" s="27"/>
    </row>
    <row r="8" spans="2:9">
      <c r="B8" s="57"/>
      <c r="C8" s="2" t="s">
        <v>22</v>
      </c>
      <c r="D8" s="4"/>
      <c r="E8" s="4"/>
      <c r="F8" s="4"/>
      <c r="G8" s="4"/>
      <c r="H8" s="4"/>
      <c r="I8" s="27"/>
    </row>
    <row r="9" spans="2:9">
      <c r="B9" s="57"/>
      <c r="C9" s="4"/>
      <c r="D9" s="4"/>
      <c r="E9" s="127" t="s">
        <v>203</v>
      </c>
      <c r="F9" s="128"/>
      <c r="G9" s="128"/>
      <c r="H9" s="128"/>
      <c r="I9" s="27"/>
    </row>
    <row r="10" spans="2:9">
      <c r="B10" s="57"/>
      <c r="C10" s="4"/>
      <c r="D10" s="4"/>
      <c r="E10" s="4"/>
      <c r="F10" s="4"/>
      <c r="G10" s="4"/>
      <c r="H10" s="4"/>
      <c r="I10" s="27"/>
    </row>
    <row r="11" spans="2:9">
      <c r="B11" s="57"/>
      <c r="C11" s="2" t="s">
        <v>4</v>
      </c>
      <c r="D11" s="4"/>
      <c r="E11" s="58" t="s">
        <v>5</v>
      </c>
      <c r="G11" s="4"/>
      <c r="H11" s="2" t="s">
        <v>6</v>
      </c>
      <c r="I11" s="78" t="s">
        <v>7</v>
      </c>
    </row>
    <row r="12" spans="2:9">
      <c r="B12" s="57"/>
      <c r="C12" s="4"/>
      <c r="D12" s="4"/>
      <c r="E12" s="4"/>
      <c r="F12" s="4"/>
      <c r="G12" s="4"/>
      <c r="H12" s="4"/>
      <c r="I12" s="27"/>
    </row>
    <row r="13" spans="2:9">
      <c r="B13" s="57"/>
      <c r="C13" s="2" t="s">
        <v>8</v>
      </c>
      <c r="D13" s="4"/>
      <c r="E13" s="58" t="s">
        <v>9</v>
      </c>
      <c r="G13" s="4"/>
      <c r="H13" s="2" t="s">
        <v>12</v>
      </c>
      <c r="I13" s="79" t="s">
        <v>13</v>
      </c>
    </row>
    <row r="14" spans="2:9">
      <c r="B14" s="57"/>
      <c r="C14" s="2" t="s">
        <v>10</v>
      </c>
      <c r="D14" s="4"/>
      <c r="E14" s="58" t="s">
        <v>11</v>
      </c>
      <c r="G14" s="4"/>
      <c r="H14" s="2" t="s">
        <v>14</v>
      </c>
      <c r="I14" s="79" t="s">
        <v>13</v>
      </c>
    </row>
    <row r="15" spans="2:9">
      <c r="B15" s="57"/>
      <c r="C15" s="4"/>
      <c r="D15" s="4"/>
      <c r="E15" s="4"/>
      <c r="F15" s="4"/>
      <c r="G15" s="4"/>
      <c r="H15" s="4"/>
      <c r="I15" s="27"/>
    </row>
    <row r="16" spans="2:9">
      <c r="B16" s="85" t="s">
        <v>23</v>
      </c>
      <c r="C16" s="35" t="s">
        <v>19</v>
      </c>
      <c r="D16" s="35" t="s">
        <v>16</v>
      </c>
      <c r="E16" s="35" t="s">
        <v>17</v>
      </c>
      <c r="F16" s="35" t="s">
        <v>24</v>
      </c>
      <c r="G16" s="35" t="s">
        <v>25</v>
      </c>
      <c r="H16" s="35" t="s">
        <v>26</v>
      </c>
      <c r="I16" s="60" t="s">
        <v>27</v>
      </c>
    </row>
    <row r="17" spans="2:9" ht="15.75">
      <c r="B17" s="129" t="s">
        <v>28</v>
      </c>
      <c r="C17" s="130"/>
      <c r="D17" s="130"/>
      <c r="E17" s="130"/>
      <c r="F17" s="4"/>
      <c r="G17" s="4"/>
      <c r="H17" s="4"/>
      <c r="I17" s="80">
        <f>I18+I42</f>
        <v>13821.736659999999</v>
      </c>
    </row>
    <row r="18" spans="2:9" ht="15">
      <c r="B18" s="61"/>
      <c r="C18" s="62" t="s">
        <v>29</v>
      </c>
      <c r="D18" s="63" t="s">
        <v>30</v>
      </c>
      <c r="E18" s="63" t="s">
        <v>31</v>
      </c>
      <c r="F18" s="50"/>
      <c r="G18" s="50"/>
      <c r="H18" s="64"/>
      <c r="I18" s="81">
        <f>SUM(I19,I24,I30)</f>
        <v>11682.906659999999</v>
      </c>
    </row>
    <row r="19" spans="2:9">
      <c r="B19" s="61"/>
      <c r="C19" s="62" t="s">
        <v>29</v>
      </c>
      <c r="D19" s="65" t="s">
        <v>32</v>
      </c>
      <c r="E19" s="65" t="s">
        <v>33</v>
      </c>
      <c r="F19" s="50"/>
      <c r="G19" s="50"/>
      <c r="H19" s="64"/>
      <c r="I19" s="82">
        <f>SUM(I20:I23)</f>
        <v>8058.99</v>
      </c>
    </row>
    <row r="20" spans="2:9">
      <c r="B20" s="86"/>
      <c r="C20" s="36" t="s">
        <v>35</v>
      </c>
      <c r="D20" s="37" t="s">
        <v>176</v>
      </c>
      <c r="E20" s="38" t="s">
        <v>177</v>
      </c>
      <c r="F20" s="39" t="s">
        <v>38</v>
      </c>
      <c r="G20" s="40">
        <v>1.06</v>
      </c>
      <c r="H20" s="98">
        <v>1261.55</v>
      </c>
      <c r="I20" s="83">
        <f>ROUND(H20*G20,2)</f>
        <v>1337.24</v>
      </c>
    </row>
    <row r="21" spans="2:9">
      <c r="B21" s="86"/>
      <c r="C21" s="36" t="s">
        <v>35</v>
      </c>
      <c r="D21" s="37" t="s">
        <v>178</v>
      </c>
      <c r="E21" s="38" t="s">
        <v>179</v>
      </c>
      <c r="F21" s="39" t="s">
        <v>38</v>
      </c>
      <c r="G21" s="40">
        <v>0.14249999999999999</v>
      </c>
      <c r="H21" s="41">
        <v>2300</v>
      </c>
      <c r="I21" s="83">
        <f>ROUND(H21*G21,2)</f>
        <v>327.75</v>
      </c>
    </row>
    <row r="22" spans="2:9">
      <c r="B22" s="86"/>
      <c r="C22" s="36" t="s">
        <v>35</v>
      </c>
      <c r="D22" s="37" t="s">
        <v>180</v>
      </c>
      <c r="E22" s="38" t="s">
        <v>181</v>
      </c>
      <c r="F22" s="39" t="s">
        <v>95</v>
      </c>
      <c r="G22" s="40">
        <v>1</v>
      </c>
      <c r="H22" s="41">
        <v>3622.5</v>
      </c>
      <c r="I22" s="83">
        <f>ROUND(H22*G22,2)</f>
        <v>3622.5</v>
      </c>
    </row>
    <row r="23" spans="2:9">
      <c r="B23" s="87"/>
      <c r="C23" s="42" t="s">
        <v>96</v>
      </c>
      <c r="D23" s="43" t="s">
        <v>182</v>
      </c>
      <c r="E23" s="44" t="s">
        <v>183</v>
      </c>
      <c r="F23" s="45" t="s">
        <v>95</v>
      </c>
      <c r="G23" s="46">
        <v>1</v>
      </c>
      <c r="H23" s="47">
        <v>2771.5</v>
      </c>
      <c r="I23" s="84">
        <f>ROUND(H23*G23,2)</f>
        <v>2771.5</v>
      </c>
    </row>
    <row r="24" spans="2:9">
      <c r="B24" s="61"/>
      <c r="C24" s="62" t="s">
        <v>29</v>
      </c>
      <c r="D24" s="65" t="s">
        <v>65</v>
      </c>
      <c r="E24" s="65" t="s">
        <v>66</v>
      </c>
      <c r="F24" s="50"/>
      <c r="G24" s="50"/>
      <c r="H24" s="64"/>
      <c r="I24" s="82">
        <f>SUM(I25:I29)</f>
        <v>1987.97</v>
      </c>
    </row>
    <row r="25" spans="2:9">
      <c r="B25" s="86"/>
      <c r="C25" s="36" t="s">
        <v>35</v>
      </c>
      <c r="D25" s="37" t="s">
        <v>184</v>
      </c>
      <c r="E25" s="38" t="s">
        <v>185</v>
      </c>
      <c r="F25" s="39" t="s">
        <v>38</v>
      </c>
      <c r="G25" s="40">
        <v>1.8</v>
      </c>
      <c r="H25" s="41">
        <v>558.21</v>
      </c>
      <c r="I25" s="83">
        <f>ROUND(H25*G25,2)</f>
        <v>1004.78</v>
      </c>
    </row>
    <row r="26" spans="2:9">
      <c r="B26" s="86"/>
      <c r="C26" s="36" t="s">
        <v>35</v>
      </c>
      <c r="D26" s="37" t="s">
        <v>186</v>
      </c>
      <c r="E26" s="38" t="s">
        <v>187</v>
      </c>
      <c r="F26" s="39" t="s">
        <v>95</v>
      </c>
      <c r="G26" s="40">
        <v>1</v>
      </c>
      <c r="H26" s="41">
        <v>103.5</v>
      </c>
      <c r="I26" s="83">
        <f>ROUND(H26*G26,2)</f>
        <v>103.5</v>
      </c>
    </row>
    <row r="27" spans="2:9">
      <c r="B27" s="86" t="s">
        <v>65</v>
      </c>
      <c r="C27" s="36" t="s">
        <v>35</v>
      </c>
      <c r="D27" s="37" t="s">
        <v>188</v>
      </c>
      <c r="E27" s="38" t="s">
        <v>189</v>
      </c>
      <c r="F27" s="39" t="s">
        <v>38</v>
      </c>
      <c r="G27" s="40">
        <v>0.6</v>
      </c>
      <c r="H27" s="41">
        <v>397.9</v>
      </c>
      <c r="I27" s="83">
        <f>ROUND(H27*G27,2)</f>
        <v>238.74</v>
      </c>
    </row>
    <row r="28" spans="2:9">
      <c r="B28" s="86" t="s">
        <v>67</v>
      </c>
      <c r="C28" s="36" t="s">
        <v>35</v>
      </c>
      <c r="D28" s="37" t="s">
        <v>190</v>
      </c>
      <c r="E28" s="38" t="s">
        <v>191</v>
      </c>
      <c r="F28" s="39" t="s">
        <v>97</v>
      </c>
      <c r="G28" s="40">
        <v>0.95</v>
      </c>
      <c r="H28" s="41">
        <v>359.95</v>
      </c>
      <c r="I28" s="83">
        <f>ROUND(H28*G28,2)</f>
        <v>341.95</v>
      </c>
    </row>
    <row r="29" spans="2:9">
      <c r="B29" s="86" t="s">
        <v>68</v>
      </c>
      <c r="C29" s="36" t="s">
        <v>35</v>
      </c>
      <c r="D29" s="37" t="s">
        <v>192</v>
      </c>
      <c r="E29" s="38" t="s">
        <v>193</v>
      </c>
      <c r="F29" s="39" t="s">
        <v>165</v>
      </c>
      <c r="G29" s="40">
        <v>1</v>
      </c>
      <c r="H29" s="41">
        <v>299</v>
      </c>
      <c r="I29" s="83">
        <f>ROUND(H29*G29,2)</f>
        <v>299</v>
      </c>
    </row>
    <row r="30" spans="2:9">
      <c r="B30" s="61"/>
      <c r="C30" s="62" t="s">
        <v>29</v>
      </c>
      <c r="D30" s="65" t="s">
        <v>69</v>
      </c>
      <c r="E30" s="65" t="s">
        <v>166</v>
      </c>
      <c r="F30" s="50"/>
      <c r="G30" s="50"/>
      <c r="H30" s="64"/>
      <c r="I30" s="82">
        <f>SUM(I31,I33,I35,I37,I39,I41)</f>
        <v>1635.9466600000001</v>
      </c>
    </row>
    <row r="31" spans="2:9" ht="24">
      <c r="B31" s="86" t="s">
        <v>70</v>
      </c>
      <c r="C31" s="36" t="s">
        <v>35</v>
      </c>
      <c r="D31" s="37" t="s">
        <v>71</v>
      </c>
      <c r="E31" s="38" t="s">
        <v>72</v>
      </c>
      <c r="F31" s="39" t="s">
        <v>73</v>
      </c>
      <c r="G31" s="40">
        <v>0.27900000000000003</v>
      </c>
      <c r="H31" s="41">
        <v>1531.8</v>
      </c>
      <c r="I31" s="83">
        <f>H31*G31</f>
        <v>427.37220000000002</v>
      </c>
    </row>
    <row r="32" spans="2:9">
      <c r="B32" s="57"/>
      <c r="C32" s="67" t="s">
        <v>39</v>
      </c>
      <c r="D32" s="4"/>
      <c r="E32" s="90" t="s">
        <v>74</v>
      </c>
      <c r="F32" s="4"/>
      <c r="G32" s="4"/>
      <c r="H32" s="48"/>
      <c r="I32" s="27"/>
    </row>
    <row r="33" spans="2:9" ht="36">
      <c r="B33" s="86" t="s">
        <v>75</v>
      </c>
      <c r="C33" s="36" t="s">
        <v>35</v>
      </c>
      <c r="D33" s="37" t="s">
        <v>76</v>
      </c>
      <c r="E33" s="38" t="s">
        <v>77</v>
      </c>
      <c r="F33" s="39" t="s">
        <v>73</v>
      </c>
      <c r="G33" s="40">
        <v>0.27900000000000003</v>
      </c>
      <c r="H33" s="41">
        <v>94.3</v>
      </c>
      <c r="I33" s="83">
        <f>H33*G33</f>
        <v>26.309700000000003</v>
      </c>
    </row>
    <row r="34" spans="2:9">
      <c r="B34" s="57"/>
      <c r="C34" s="67" t="s">
        <v>39</v>
      </c>
      <c r="D34" s="4"/>
      <c r="E34" s="90" t="s">
        <v>78</v>
      </c>
      <c r="F34" s="4"/>
      <c r="G34" s="4"/>
      <c r="H34" s="48"/>
      <c r="I34" s="27"/>
    </row>
    <row r="35" spans="2:9" ht="24">
      <c r="B35" s="86" t="s">
        <v>79</v>
      </c>
      <c r="C35" s="36" t="s">
        <v>35</v>
      </c>
      <c r="D35" s="37" t="s">
        <v>80</v>
      </c>
      <c r="E35" s="38" t="s">
        <v>81</v>
      </c>
      <c r="F35" s="39" t="s">
        <v>73</v>
      </c>
      <c r="G35" s="40">
        <v>0.27900000000000003</v>
      </c>
      <c r="H35" s="41">
        <v>320.85000000000002</v>
      </c>
      <c r="I35" s="83">
        <f>H35*G35</f>
        <v>89.517150000000015</v>
      </c>
    </row>
    <row r="36" spans="2:9">
      <c r="B36" s="57"/>
      <c r="C36" s="67" t="s">
        <v>39</v>
      </c>
      <c r="D36" s="4"/>
      <c r="E36" s="90" t="s">
        <v>82</v>
      </c>
      <c r="F36" s="4"/>
      <c r="G36" s="4"/>
      <c r="H36" s="48"/>
      <c r="I36" s="27"/>
    </row>
    <row r="37" spans="2:9" ht="24">
      <c r="B37" s="86" t="s">
        <v>83</v>
      </c>
      <c r="C37" s="36" t="s">
        <v>35</v>
      </c>
      <c r="D37" s="37" t="s">
        <v>84</v>
      </c>
      <c r="E37" s="38" t="s">
        <v>85</v>
      </c>
      <c r="F37" s="39" t="s">
        <v>73</v>
      </c>
      <c r="G37" s="40">
        <v>3.3460000000000001</v>
      </c>
      <c r="H37" s="41">
        <v>28.175000000000001</v>
      </c>
      <c r="I37" s="83">
        <f>ROUND(H37*G37,2)</f>
        <v>94.27</v>
      </c>
    </row>
    <row r="38" spans="2:9">
      <c r="B38" s="57"/>
      <c r="C38" s="67" t="s">
        <v>39</v>
      </c>
      <c r="D38" s="4"/>
      <c r="E38" s="90" t="s">
        <v>86</v>
      </c>
      <c r="F38" s="4"/>
      <c r="G38" s="4"/>
      <c r="H38" s="48"/>
      <c r="I38" s="27"/>
    </row>
    <row r="39" spans="2:9" ht="24">
      <c r="B39" s="86" t="s">
        <v>87</v>
      </c>
      <c r="C39" s="36" t="s">
        <v>35</v>
      </c>
      <c r="D39" s="37" t="s">
        <v>88</v>
      </c>
      <c r="E39" s="38" t="s">
        <v>89</v>
      </c>
      <c r="F39" s="39" t="s">
        <v>73</v>
      </c>
      <c r="G39" s="40">
        <v>0.27900000000000003</v>
      </c>
      <c r="H39" s="41">
        <v>3079.7</v>
      </c>
      <c r="I39" s="83">
        <f>H39*G39</f>
        <v>859.23630000000003</v>
      </c>
    </row>
    <row r="40" spans="2:9">
      <c r="B40" s="57"/>
      <c r="C40" s="67" t="s">
        <v>39</v>
      </c>
      <c r="D40" s="4"/>
      <c r="E40" s="90" t="s">
        <v>90</v>
      </c>
      <c r="F40" s="4"/>
      <c r="G40" s="4"/>
      <c r="H40" s="48"/>
      <c r="I40" s="27"/>
    </row>
    <row r="41" spans="2:9">
      <c r="B41" s="86"/>
      <c r="C41" s="36" t="s">
        <v>35</v>
      </c>
      <c r="D41" s="37" t="s">
        <v>167</v>
      </c>
      <c r="E41" s="38" t="s">
        <v>168</v>
      </c>
      <c r="F41" s="39" t="s">
        <v>73</v>
      </c>
      <c r="G41" s="40">
        <v>0.114</v>
      </c>
      <c r="H41" s="41">
        <v>1221.415</v>
      </c>
      <c r="I41" s="83">
        <f>H41*G41</f>
        <v>139.24131</v>
      </c>
    </row>
    <row r="42" spans="2:9" ht="15">
      <c r="B42" s="61"/>
      <c r="C42" s="62" t="s">
        <v>29</v>
      </c>
      <c r="D42" s="63" t="s">
        <v>91</v>
      </c>
      <c r="E42" s="63" t="s">
        <v>92</v>
      </c>
      <c r="F42" s="50"/>
      <c r="G42" s="50"/>
      <c r="H42" s="64"/>
      <c r="I42" s="81">
        <f>I43+I46+I49</f>
        <v>2138.83</v>
      </c>
    </row>
    <row r="43" spans="2:9">
      <c r="B43" s="61"/>
      <c r="C43" s="62" t="s">
        <v>29</v>
      </c>
      <c r="D43" s="65" t="s">
        <v>93</v>
      </c>
      <c r="E43" s="65" t="s">
        <v>94</v>
      </c>
      <c r="F43" s="50"/>
      <c r="G43" s="50"/>
      <c r="H43" s="64"/>
      <c r="I43" s="82">
        <f>SUM(I44:I45)</f>
        <v>469.2</v>
      </c>
    </row>
    <row r="44" spans="2:9">
      <c r="B44" s="86"/>
      <c r="C44" s="36" t="s">
        <v>35</v>
      </c>
      <c r="D44" s="37" t="s">
        <v>194</v>
      </c>
      <c r="E44" s="38" t="s">
        <v>195</v>
      </c>
      <c r="F44" s="39" t="s">
        <v>95</v>
      </c>
      <c r="G44" s="40">
        <v>1</v>
      </c>
      <c r="H44" s="41">
        <v>172.5</v>
      </c>
      <c r="I44" s="83">
        <f>ROUND(H44*G44,2)</f>
        <v>172.5</v>
      </c>
    </row>
    <row r="45" spans="2:9">
      <c r="B45" s="87"/>
      <c r="C45" s="42" t="s">
        <v>96</v>
      </c>
      <c r="D45" s="43" t="s">
        <v>196</v>
      </c>
      <c r="E45" s="44" t="s">
        <v>197</v>
      </c>
      <c r="F45" s="45" t="s">
        <v>95</v>
      </c>
      <c r="G45" s="46">
        <v>1</v>
      </c>
      <c r="H45" s="47">
        <v>296.7</v>
      </c>
      <c r="I45" s="84">
        <f>ROUND(H45*G45,2)</f>
        <v>296.7</v>
      </c>
    </row>
    <row r="46" spans="2:9">
      <c r="B46" s="61"/>
      <c r="C46" s="62" t="s">
        <v>29</v>
      </c>
      <c r="D46" s="65" t="s">
        <v>103</v>
      </c>
      <c r="E46" s="65" t="s">
        <v>104</v>
      </c>
      <c r="F46" s="50"/>
      <c r="G46" s="50"/>
      <c r="H46" s="64"/>
      <c r="I46" s="82">
        <f>SUM(I47:I48)</f>
        <v>910.63</v>
      </c>
    </row>
    <row r="47" spans="2:9">
      <c r="B47" s="86"/>
      <c r="C47" s="36" t="s">
        <v>35</v>
      </c>
      <c r="D47" s="37" t="s">
        <v>198</v>
      </c>
      <c r="E47" s="38" t="s">
        <v>199</v>
      </c>
      <c r="F47" s="39" t="s">
        <v>97</v>
      </c>
      <c r="G47" s="40">
        <v>2</v>
      </c>
      <c r="H47" s="41">
        <v>450.8</v>
      </c>
      <c r="I47" s="83">
        <f>ROUND(H47*G47,2)</f>
        <v>901.6</v>
      </c>
    </row>
    <row r="48" spans="2:9" ht="24">
      <c r="B48" s="86" t="s">
        <v>145</v>
      </c>
      <c r="C48" s="36" t="s">
        <v>35</v>
      </c>
      <c r="D48" s="37" t="s">
        <v>146</v>
      </c>
      <c r="E48" s="38" t="s">
        <v>147</v>
      </c>
      <c r="F48" s="39" t="s">
        <v>73</v>
      </c>
      <c r="G48" s="89">
        <v>0.01</v>
      </c>
      <c r="H48" s="41">
        <v>902.75</v>
      </c>
      <c r="I48" s="83">
        <f>ROUND(H48*G48,2)</f>
        <v>9.0299999999999994</v>
      </c>
    </row>
    <row r="49" spans="2:9">
      <c r="B49" s="61"/>
      <c r="C49" s="62" t="s">
        <v>29</v>
      </c>
      <c r="D49" s="65">
        <v>783</v>
      </c>
      <c r="E49" s="65" t="s">
        <v>200</v>
      </c>
      <c r="F49" s="50"/>
      <c r="G49" s="50"/>
      <c r="H49" s="64"/>
      <c r="I49" s="82">
        <f>SUM(I50)</f>
        <v>759</v>
      </c>
    </row>
    <row r="50" spans="2:9">
      <c r="B50" s="86" t="s">
        <v>149</v>
      </c>
      <c r="C50" s="36" t="s">
        <v>35</v>
      </c>
      <c r="D50" s="37" t="s">
        <v>201</v>
      </c>
      <c r="E50" s="38" t="s">
        <v>202</v>
      </c>
      <c r="F50" s="39" t="s">
        <v>95</v>
      </c>
      <c r="G50" s="40">
        <v>1</v>
      </c>
      <c r="H50" s="41">
        <v>759</v>
      </c>
      <c r="I50" s="83">
        <f>ROUND(H50*G50,2)</f>
        <v>759</v>
      </c>
    </row>
    <row r="51" spans="2:9">
      <c r="B51" s="88"/>
      <c r="C51" s="51"/>
      <c r="D51" s="51"/>
      <c r="E51" s="51"/>
      <c r="F51" s="51"/>
      <c r="G51" s="51"/>
      <c r="H51" s="51"/>
      <c r="I51" s="77"/>
    </row>
  </sheetData>
  <mergeCells count="3">
    <mergeCell ref="E7:H7"/>
    <mergeCell ref="E9:H9"/>
    <mergeCell ref="B17:E17"/>
  </mergeCells>
  <hyperlinks>
    <hyperlink ref="E32" r:id="rId1"/>
    <hyperlink ref="E34" r:id="rId2"/>
    <hyperlink ref="E36" r:id="rId3"/>
    <hyperlink ref="E38" r:id="rId4"/>
    <hyperlink ref="E40" r:id="rId5"/>
  </hyperlinks>
  <pageMargins left="0.7" right="0.7" top="0.78740157499999996" bottom="0.78740157499999996" header="0.3" footer="0.3"/>
  <pageSetup paperSize="9" scale="79" fitToHeight="0" orientation="landscape" r:id="rId6"/>
  <legacy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8"/>
  <sheetViews>
    <sheetView workbookViewId="0">
      <selection activeCell="K3" sqref="K3"/>
    </sheetView>
  </sheetViews>
  <sheetFormatPr defaultRowHeight="14.25"/>
  <cols>
    <col min="3" max="3" width="5.125" customWidth="1"/>
    <col min="4" max="4" width="13.625" customWidth="1"/>
    <col min="5" max="5" width="64.875" customWidth="1"/>
    <col min="8" max="8" width="11.625" customWidth="1"/>
    <col min="9" max="9" width="14.875" customWidth="1"/>
  </cols>
  <sheetData>
    <row r="3" spans="2:9">
      <c r="B3" s="54"/>
      <c r="C3" s="55"/>
      <c r="D3" s="55"/>
      <c r="E3" s="55"/>
      <c r="F3" s="55"/>
      <c r="G3" s="55"/>
      <c r="H3" s="55"/>
      <c r="I3" s="56"/>
    </row>
    <row r="4" spans="2:9" ht="18">
      <c r="B4" s="57"/>
      <c r="C4" s="1" t="s">
        <v>21</v>
      </c>
      <c r="D4" s="4"/>
      <c r="E4" s="4"/>
      <c r="F4" s="4"/>
      <c r="G4" s="4"/>
      <c r="H4" s="4"/>
      <c r="I4" s="27"/>
    </row>
    <row r="5" spans="2:9">
      <c r="B5" s="57"/>
      <c r="C5" s="4"/>
      <c r="D5" s="4"/>
      <c r="E5" s="4"/>
      <c r="F5" s="4"/>
      <c r="G5" s="4"/>
      <c r="H5" s="4"/>
      <c r="I5" s="27"/>
    </row>
    <row r="6" spans="2:9">
      <c r="B6" s="57"/>
      <c r="C6" s="2" t="s">
        <v>1</v>
      </c>
      <c r="D6" s="4"/>
      <c r="E6" s="4"/>
      <c r="F6" s="4"/>
      <c r="G6" s="4"/>
      <c r="H6" s="4"/>
      <c r="I6" s="27"/>
    </row>
    <row r="7" spans="2:9">
      <c r="B7" s="57"/>
      <c r="C7" s="4"/>
      <c r="D7" s="4"/>
      <c r="E7" s="107" t="s">
        <v>2</v>
      </c>
      <c r="F7" s="107"/>
      <c r="G7" s="107"/>
      <c r="H7" s="107"/>
      <c r="I7" s="27"/>
    </row>
    <row r="8" spans="2:9">
      <c r="B8" s="57"/>
      <c r="C8" s="2" t="s">
        <v>22</v>
      </c>
      <c r="D8" s="4"/>
      <c r="E8" s="4"/>
      <c r="F8" s="4"/>
      <c r="G8" s="4"/>
      <c r="H8" s="4"/>
      <c r="I8" s="27"/>
    </row>
    <row r="9" spans="2:9">
      <c r="B9" s="57"/>
      <c r="C9" s="4"/>
      <c r="D9" s="4"/>
      <c r="E9" s="127" t="s">
        <v>215</v>
      </c>
      <c r="F9" s="128"/>
      <c r="G9" s="128"/>
      <c r="H9" s="128"/>
      <c r="I9" s="27"/>
    </row>
    <row r="10" spans="2:9">
      <c r="B10" s="57"/>
      <c r="C10" s="4"/>
      <c r="D10" s="4"/>
      <c r="E10" s="4"/>
      <c r="F10" s="4"/>
      <c r="G10" s="4"/>
      <c r="H10" s="4"/>
      <c r="I10" s="27"/>
    </row>
    <row r="11" spans="2:9">
      <c r="B11" s="57"/>
      <c r="C11" s="2" t="s">
        <v>4</v>
      </c>
      <c r="D11" s="4"/>
      <c r="E11" s="58" t="s">
        <v>5</v>
      </c>
      <c r="G11" s="4"/>
      <c r="H11" s="2" t="s">
        <v>6</v>
      </c>
      <c r="I11" s="78" t="s">
        <v>7</v>
      </c>
    </row>
    <row r="12" spans="2:9">
      <c r="B12" s="57"/>
      <c r="C12" s="4"/>
      <c r="D12" s="4"/>
      <c r="E12" s="4"/>
      <c r="F12" s="4"/>
      <c r="G12" s="4"/>
      <c r="H12" s="4"/>
      <c r="I12" s="27"/>
    </row>
    <row r="13" spans="2:9">
      <c r="B13" s="57"/>
      <c r="C13" s="2" t="s">
        <v>8</v>
      </c>
      <c r="D13" s="4"/>
      <c r="E13" s="58" t="s">
        <v>9</v>
      </c>
      <c r="G13" s="4"/>
      <c r="H13" s="2" t="s">
        <v>12</v>
      </c>
      <c r="I13" s="79" t="s">
        <v>13</v>
      </c>
    </row>
    <row r="14" spans="2:9">
      <c r="B14" s="57"/>
      <c r="C14" s="2" t="s">
        <v>10</v>
      </c>
      <c r="D14" s="4"/>
      <c r="E14" s="58" t="s">
        <v>11</v>
      </c>
      <c r="G14" s="4"/>
      <c r="H14" s="2" t="s">
        <v>14</v>
      </c>
      <c r="I14" s="79" t="s">
        <v>13</v>
      </c>
    </row>
    <row r="15" spans="2:9">
      <c r="B15" s="57"/>
      <c r="C15" s="4"/>
      <c r="D15" s="4"/>
      <c r="E15" s="4"/>
      <c r="F15" s="4"/>
      <c r="G15" s="4"/>
      <c r="H15" s="4"/>
      <c r="I15" s="27"/>
    </row>
    <row r="16" spans="2:9">
      <c r="B16" s="91" t="s">
        <v>23</v>
      </c>
      <c r="C16" s="92" t="s">
        <v>19</v>
      </c>
      <c r="D16" s="92" t="s">
        <v>16</v>
      </c>
      <c r="E16" s="92" t="s">
        <v>17</v>
      </c>
      <c r="F16" s="92" t="s">
        <v>24</v>
      </c>
      <c r="G16" s="92" t="s">
        <v>25</v>
      </c>
      <c r="H16" s="92" t="s">
        <v>26</v>
      </c>
      <c r="I16" s="93" t="s">
        <v>27</v>
      </c>
    </row>
    <row r="17" spans="2:9" ht="15.75">
      <c r="B17" s="131" t="s">
        <v>28</v>
      </c>
      <c r="C17" s="132"/>
      <c r="D17" s="132"/>
      <c r="E17" s="132"/>
      <c r="F17" s="132"/>
      <c r="G17" s="132"/>
      <c r="H17" s="132"/>
      <c r="I17" s="103">
        <f>SUM(I18:I27)</f>
        <v>170390</v>
      </c>
    </row>
    <row r="18" spans="2:9">
      <c r="B18" s="100"/>
      <c r="C18" s="94"/>
      <c r="D18" s="95">
        <v>331326313</v>
      </c>
      <c r="E18" s="95" t="s">
        <v>204</v>
      </c>
      <c r="F18" s="96" t="s">
        <v>205</v>
      </c>
      <c r="G18" s="97">
        <v>1</v>
      </c>
      <c r="H18" s="101">
        <v>24620</v>
      </c>
      <c r="I18" s="102">
        <v>24620</v>
      </c>
    </row>
    <row r="19" spans="2:9" ht="30" customHeight="1">
      <c r="B19" s="100"/>
      <c r="C19" s="94"/>
      <c r="D19" s="95">
        <v>963268561</v>
      </c>
      <c r="E19" s="99" t="s">
        <v>206</v>
      </c>
      <c r="F19" s="96" t="s">
        <v>97</v>
      </c>
      <c r="G19" s="97">
        <v>3.5</v>
      </c>
      <c r="H19" s="101">
        <v>7820</v>
      </c>
      <c r="I19" s="102">
        <v>27370</v>
      </c>
    </row>
    <row r="20" spans="2:9" ht="29.25" customHeight="1">
      <c r="B20" s="100"/>
      <c r="C20" s="94"/>
      <c r="D20" s="95">
        <v>731216396</v>
      </c>
      <c r="E20" s="99" t="s">
        <v>207</v>
      </c>
      <c r="F20" s="96" t="s">
        <v>97</v>
      </c>
      <c r="G20" s="97">
        <v>3.5</v>
      </c>
      <c r="H20" s="101">
        <v>9620</v>
      </c>
      <c r="I20" s="102">
        <v>33670</v>
      </c>
    </row>
    <row r="21" spans="2:9" ht="28.5" customHeight="1">
      <c r="B21" s="100"/>
      <c r="C21" s="94"/>
      <c r="D21" s="95">
        <v>635642397</v>
      </c>
      <c r="E21" s="99" t="s">
        <v>208</v>
      </c>
      <c r="F21" s="96" t="s">
        <v>205</v>
      </c>
      <c r="G21" s="97">
        <v>1</v>
      </c>
      <c r="H21" s="101">
        <v>7310</v>
      </c>
      <c r="I21" s="102">
        <v>7310</v>
      </c>
    </row>
    <row r="22" spans="2:9">
      <c r="B22" s="100"/>
      <c r="C22" s="94"/>
      <c r="D22" s="95">
        <v>336245921</v>
      </c>
      <c r="E22" s="95" t="s">
        <v>209</v>
      </c>
      <c r="F22" s="96" t="s">
        <v>205</v>
      </c>
      <c r="G22" s="97">
        <v>1</v>
      </c>
      <c r="H22" s="101">
        <v>9314</v>
      </c>
      <c r="I22" s="102">
        <v>9314</v>
      </c>
    </row>
    <row r="23" spans="2:9" ht="28.5" customHeight="1">
      <c r="B23" s="100"/>
      <c r="C23" s="94"/>
      <c r="D23" s="95">
        <v>965320611</v>
      </c>
      <c r="E23" s="99" t="s">
        <v>210</v>
      </c>
      <c r="F23" s="96" t="s">
        <v>205</v>
      </c>
      <c r="G23" s="97">
        <v>1</v>
      </c>
      <c r="H23" s="101">
        <v>13208</v>
      </c>
      <c r="I23" s="102">
        <v>13208</v>
      </c>
    </row>
    <row r="24" spans="2:9">
      <c r="B24" s="100"/>
      <c r="C24" s="94"/>
      <c r="D24" s="95">
        <v>713326900</v>
      </c>
      <c r="E24" s="95" t="s">
        <v>211</v>
      </c>
      <c r="F24" s="96" t="s">
        <v>205</v>
      </c>
      <c r="G24" s="97">
        <v>1</v>
      </c>
      <c r="H24" s="101">
        <v>3626</v>
      </c>
      <c r="I24" s="102">
        <v>3626</v>
      </c>
    </row>
    <row r="25" spans="2:9">
      <c r="B25" s="100"/>
      <c r="C25" s="94"/>
      <c r="D25" s="95">
        <v>767652300</v>
      </c>
      <c r="E25" s="95" t="s">
        <v>212</v>
      </c>
      <c r="F25" s="96" t="s">
        <v>205</v>
      </c>
      <c r="G25" s="97">
        <v>3</v>
      </c>
      <c r="H25" s="101">
        <v>2154</v>
      </c>
      <c r="I25" s="102">
        <v>6462</v>
      </c>
    </row>
    <row r="26" spans="2:9">
      <c r="B26" s="100"/>
      <c r="C26" s="94"/>
      <c r="D26" s="95">
        <v>764365129</v>
      </c>
      <c r="E26" s="95" t="s">
        <v>213</v>
      </c>
      <c r="F26" s="96" t="s">
        <v>205</v>
      </c>
      <c r="G26" s="97">
        <v>1</v>
      </c>
      <c r="H26" s="101">
        <v>20450</v>
      </c>
      <c r="I26" s="102">
        <v>20450</v>
      </c>
    </row>
    <row r="27" spans="2:9">
      <c r="B27" s="100"/>
      <c r="C27" s="94"/>
      <c r="D27" s="95">
        <v>723611301</v>
      </c>
      <c r="E27" s="95" t="s">
        <v>214</v>
      </c>
      <c r="F27" s="96" t="s">
        <v>205</v>
      </c>
      <c r="G27" s="97">
        <v>1</v>
      </c>
      <c r="H27" s="101">
        <v>24360</v>
      </c>
      <c r="I27" s="102">
        <v>24360</v>
      </c>
    </row>
    <row r="28" spans="2:9">
      <c r="B28" s="88"/>
      <c r="C28" s="51"/>
      <c r="D28" s="51"/>
      <c r="E28" s="51"/>
      <c r="F28" s="51"/>
      <c r="G28" s="51"/>
      <c r="H28" s="51"/>
      <c r="I28" s="77"/>
    </row>
  </sheetData>
  <mergeCells count="3">
    <mergeCell ref="B17:H17"/>
    <mergeCell ref="E7:H7"/>
    <mergeCell ref="E9:H9"/>
  </mergeCells>
  <pageMargins left="0.7" right="0.7" top="0.78740157499999996" bottom="0.78740157499999996" header="0.3" footer="0.3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72"/>
  <sheetViews>
    <sheetView topLeftCell="A13" workbookViewId="0">
      <selection activeCell="L3" sqref="L3"/>
    </sheetView>
  </sheetViews>
  <sheetFormatPr defaultRowHeight="14.25"/>
  <cols>
    <col min="5" max="5" width="13.375" customWidth="1"/>
    <col min="6" max="6" width="72.75" customWidth="1"/>
    <col min="8" max="8" width="12.375" customWidth="1"/>
    <col min="9" max="9" width="12.875" customWidth="1"/>
    <col min="10" max="10" width="16.375" customWidth="1"/>
  </cols>
  <sheetData>
    <row r="3" spans="2:10">
      <c r="B3" s="54"/>
      <c r="C3" s="55"/>
      <c r="D3" s="55"/>
      <c r="E3" s="55"/>
      <c r="F3" s="55"/>
      <c r="G3" s="55"/>
      <c r="H3" s="55"/>
      <c r="I3" s="55"/>
      <c r="J3" s="56"/>
    </row>
    <row r="4" spans="2:10" ht="18">
      <c r="B4" s="57"/>
      <c r="C4" s="1" t="s">
        <v>21</v>
      </c>
      <c r="D4" s="4"/>
      <c r="E4" s="4"/>
      <c r="F4" s="4"/>
      <c r="G4" s="4"/>
      <c r="H4" s="4"/>
      <c r="I4" s="4"/>
      <c r="J4" s="27"/>
    </row>
    <row r="5" spans="2:10">
      <c r="B5" s="57"/>
      <c r="C5" s="4"/>
      <c r="D5" s="4"/>
      <c r="E5" s="4"/>
      <c r="F5" s="4"/>
      <c r="G5" s="4"/>
      <c r="H5" s="4"/>
      <c r="I5" s="4"/>
      <c r="J5" s="27"/>
    </row>
    <row r="6" spans="2:10">
      <c r="B6" s="57"/>
      <c r="C6" s="2" t="s">
        <v>1</v>
      </c>
      <c r="D6" s="4"/>
      <c r="E6" s="4"/>
      <c r="F6" s="4"/>
      <c r="G6" s="4"/>
      <c r="H6" s="4"/>
      <c r="I6" s="4"/>
      <c r="J6" s="27"/>
    </row>
    <row r="7" spans="2:10">
      <c r="B7" s="57"/>
      <c r="C7" s="4"/>
      <c r="D7" s="4"/>
      <c r="E7" s="107" t="s">
        <v>2</v>
      </c>
      <c r="F7" s="107"/>
      <c r="G7" s="107"/>
      <c r="H7" s="107"/>
      <c r="I7" s="4"/>
      <c r="J7" s="27"/>
    </row>
    <row r="8" spans="2:10">
      <c r="B8" s="57"/>
      <c r="C8" s="2" t="s">
        <v>22</v>
      </c>
      <c r="D8" s="4"/>
      <c r="E8" s="4"/>
      <c r="F8" s="4"/>
      <c r="G8" s="4"/>
      <c r="H8" s="4"/>
      <c r="I8" s="4"/>
      <c r="J8" s="27"/>
    </row>
    <row r="9" spans="2:10">
      <c r="B9" s="57"/>
      <c r="C9" s="4"/>
      <c r="D9" s="4"/>
      <c r="E9" s="127" t="s">
        <v>216</v>
      </c>
      <c r="F9" s="128"/>
      <c r="G9" s="128"/>
      <c r="H9" s="128"/>
      <c r="I9" s="4"/>
      <c r="J9" s="27"/>
    </row>
    <row r="10" spans="2:10">
      <c r="B10" s="57"/>
      <c r="C10" s="4"/>
      <c r="D10" s="4"/>
      <c r="E10" s="4"/>
      <c r="F10" s="4"/>
      <c r="G10" s="4"/>
      <c r="H10" s="4"/>
      <c r="I10" s="4"/>
      <c r="J10" s="27"/>
    </row>
    <row r="11" spans="2:10">
      <c r="B11" s="57"/>
      <c r="C11" s="2" t="s">
        <v>4</v>
      </c>
      <c r="D11" s="4"/>
      <c r="E11" s="4"/>
      <c r="F11" s="58" t="s">
        <v>5</v>
      </c>
      <c r="G11" s="4"/>
      <c r="H11" s="4"/>
      <c r="I11" s="2" t="s">
        <v>6</v>
      </c>
      <c r="J11" s="78" t="s">
        <v>7</v>
      </c>
    </row>
    <row r="12" spans="2:10">
      <c r="B12" s="57"/>
      <c r="C12" s="4"/>
      <c r="D12" s="4"/>
      <c r="E12" s="4"/>
      <c r="F12" s="4"/>
      <c r="G12" s="4"/>
      <c r="H12" s="4"/>
      <c r="I12" s="4"/>
      <c r="J12" s="27"/>
    </row>
    <row r="13" spans="2:10">
      <c r="B13" s="57"/>
      <c r="C13" s="2" t="s">
        <v>8</v>
      </c>
      <c r="D13" s="4"/>
      <c r="E13" s="4"/>
      <c r="F13" s="58" t="s">
        <v>9</v>
      </c>
      <c r="G13" s="4"/>
      <c r="H13" s="4"/>
      <c r="I13" s="2" t="s">
        <v>12</v>
      </c>
      <c r="J13" s="79" t="s">
        <v>13</v>
      </c>
    </row>
    <row r="14" spans="2:10">
      <c r="B14" s="57"/>
      <c r="C14" s="2" t="s">
        <v>10</v>
      </c>
      <c r="D14" s="4"/>
      <c r="E14" s="4"/>
      <c r="F14" s="58" t="s">
        <v>11</v>
      </c>
      <c r="G14" s="4"/>
      <c r="H14" s="4"/>
      <c r="I14" s="2" t="s">
        <v>14</v>
      </c>
      <c r="J14" s="79" t="s">
        <v>13</v>
      </c>
    </row>
    <row r="15" spans="2:10">
      <c r="B15" s="57"/>
      <c r="C15" s="4"/>
      <c r="D15" s="4"/>
      <c r="E15" s="4"/>
      <c r="F15" s="4"/>
      <c r="G15" s="4"/>
      <c r="H15" s="4"/>
      <c r="I15" s="4"/>
      <c r="J15" s="27"/>
    </row>
    <row r="16" spans="2:10">
      <c r="B16" s="59"/>
      <c r="C16" s="34" t="s">
        <v>23</v>
      </c>
      <c r="D16" s="35" t="s">
        <v>19</v>
      </c>
      <c r="E16" s="35" t="s">
        <v>16</v>
      </c>
      <c r="F16" s="35" t="s">
        <v>17</v>
      </c>
      <c r="G16" s="35" t="s">
        <v>24</v>
      </c>
      <c r="H16" s="35" t="s">
        <v>25</v>
      </c>
      <c r="I16" s="35" t="s">
        <v>26</v>
      </c>
      <c r="J16" s="60" t="s">
        <v>27</v>
      </c>
    </row>
    <row r="17" spans="2:10" ht="15.75">
      <c r="B17" s="57"/>
      <c r="C17" s="16" t="s">
        <v>28</v>
      </c>
      <c r="D17" s="4"/>
      <c r="E17" s="4"/>
      <c r="F17" s="4"/>
      <c r="G17" s="4"/>
      <c r="H17" s="4"/>
      <c r="I17" s="4"/>
      <c r="J17" s="80">
        <f>SUM(J19,J34)</f>
        <v>-515866.5</v>
      </c>
    </row>
    <row r="18" spans="2:10" ht="15">
      <c r="B18" s="61"/>
      <c r="C18" s="50"/>
      <c r="D18" s="62" t="s">
        <v>29</v>
      </c>
      <c r="E18" s="63" t="s">
        <v>30</v>
      </c>
      <c r="F18" s="63" t="s">
        <v>31</v>
      </c>
      <c r="G18" s="50"/>
      <c r="H18" s="50"/>
      <c r="I18" s="64"/>
      <c r="J18" s="81">
        <f>SUM(J19,J34)</f>
        <v>-515866.5</v>
      </c>
    </row>
    <row r="19" spans="2:10">
      <c r="B19" s="61"/>
      <c r="C19" s="50"/>
      <c r="D19" s="62" t="s">
        <v>29</v>
      </c>
      <c r="E19" s="65" t="s">
        <v>32</v>
      </c>
      <c r="F19" s="65" t="s">
        <v>33</v>
      </c>
      <c r="G19" s="50"/>
      <c r="H19" s="50"/>
      <c r="I19" s="64"/>
      <c r="J19" s="82">
        <f>SUM(J20:J32)</f>
        <v>-368763.35000000003</v>
      </c>
    </row>
    <row r="20" spans="2:10" ht="24">
      <c r="B20" s="66"/>
      <c r="C20" s="36" t="s">
        <v>34</v>
      </c>
      <c r="D20" s="36" t="s">
        <v>35</v>
      </c>
      <c r="E20" s="37" t="s">
        <v>36</v>
      </c>
      <c r="F20" s="38" t="s">
        <v>37</v>
      </c>
      <c r="G20" s="39" t="s">
        <v>38</v>
      </c>
      <c r="H20" s="40">
        <v>58.4</v>
      </c>
      <c r="I20" s="41">
        <v>-404</v>
      </c>
      <c r="J20" s="83">
        <f>ROUND(I20*H20,2)</f>
        <v>-23593.599999999999</v>
      </c>
    </row>
    <row r="21" spans="2:10">
      <c r="B21" s="57"/>
      <c r="C21" s="4"/>
      <c r="D21" s="67" t="s">
        <v>39</v>
      </c>
      <c r="E21" s="4"/>
      <c r="F21" s="68" t="s">
        <v>40</v>
      </c>
      <c r="G21" s="4"/>
      <c r="H21" s="4"/>
      <c r="I21" s="48"/>
      <c r="J21" s="27"/>
    </row>
    <row r="22" spans="2:10" ht="24">
      <c r="B22" s="66"/>
      <c r="C22" s="36" t="s">
        <v>41</v>
      </c>
      <c r="D22" s="36" t="s">
        <v>35</v>
      </c>
      <c r="E22" s="37" t="s">
        <v>42</v>
      </c>
      <c r="F22" s="38" t="s">
        <v>43</v>
      </c>
      <c r="G22" s="39" t="s">
        <v>38</v>
      </c>
      <c r="H22" s="40">
        <v>162.37</v>
      </c>
      <c r="I22" s="41">
        <v>-724</v>
      </c>
      <c r="J22" s="83">
        <f>ROUND(I22*H22,2)</f>
        <v>-117555.88</v>
      </c>
    </row>
    <row r="23" spans="2:10">
      <c r="B23" s="57"/>
      <c r="C23" s="4"/>
      <c r="D23" s="67" t="s">
        <v>39</v>
      </c>
      <c r="E23" s="4"/>
      <c r="F23" s="68" t="s">
        <v>44</v>
      </c>
      <c r="G23" s="4"/>
      <c r="H23" s="4"/>
      <c r="I23" s="48"/>
      <c r="J23" s="27"/>
    </row>
    <row r="24" spans="2:10" ht="24">
      <c r="B24" s="66"/>
      <c r="C24" s="36" t="s">
        <v>46</v>
      </c>
      <c r="D24" s="36" t="s">
        <v>35</v>
      </c>
      <c r="E24" s="37" t="s">
        <v>47</v>
      </c>
      <c r="F24" s="38" t="s">
        <v>48</v>
      </c>
      <c r="G24" s="39" t="s">
        <v>38</v>
      </c>
      <c r="H24" s="40">
        <v>220.77</v>
      </c>
      <c r="I24" s="41">
        <v>-104</v>
      </c>
      <c r="J24" s="83">
        <f>ROUND(I24*H24,2)</f>
        <v>-22960.080000000002</v>
      </c>
    </row>
    <row r="25" spans="2:10">
      <c r="B25" s="57"/>
      <c r="C25" s="4"/>
      <c r="D25" s="67" t="s">
        <v>39</v>
      </c>
      <c r="E25" s="4"/>
      <c r="F25" s="68" t="s">
        <v>49</v>
      </c>
      <c r="G25" s="4"/>
      <c r="H25" s="4"/>
      <c r="I25" s="48"/>
      <c r="J25" s="27"/>
    </row>
    <row r="26" spans="2:10">
      <c r="B26" s="69"/>
      <c r="C26" s="36" t="s">
        <v>50</v>
      </c>
      <c r="D26" s="36" t="s">
        <v>35</v>
      </c>
      <c r="E26" s="37" t="s">
        <v>51</v>
      </c>
      <c r="F26" s="38" t="s">
        <v>52</v>
      </c>
      <c r="G26" s="39" t="s">
        <v>38</v>
      </c>
      <c r="H26" s="40">
        <v>220.77</v>
      </c>
      <c r="I26" s="41">
        <v>-329</v>
      </c>
      <c r="J26" s="83">
        <f>ROUND(I26*H26,2)</f>
        <v>-72633.33</v>
      </c>
    </row>
    <row r="27" spans="2:10">
      <c r="B27" s="66"/>
      <c r="C27" s="4"/>
      <c r="D27" s="67" t="s">
        <v>39</v>
      </c>
      <c r="E27" s="4"/>
      <c r="F27" s="68" t="s">
        <v>53</v>
      </c>
      <c r="G27" s="4"/>
      <c r="H27" s="4"/>
      <c r="I27" s="48"/>
      <c r="J27" s="27"/>
    </row>
    <row r="28" spans="2:10" ht="24">
      <c r="B28" s="57"/>
      <c r="C28" s="36" t="s">
        <v>54</v>
      </c>
      <c r="D28" s="36" t="s">
        <v>35</v>
      </c>
      <c r="E28" s="37" t="s">
        <v>55</v>
      </c>
      <c r="F28" s="38" t="s">
        <v>56</v>
      </c>
      <c r="G28" s="39" t="s">
        <v>38</v>
      </c>
      <c r="H28" s="40">
        <v>220.77</v>
      </c>
      <c r="I28" s="41">
        <v>-76</v>
      </c>
      <c r="J28" s="83">
        <f>ROUND(I28*H28,2)</f>
        <v>-16778.52</v>
      </c>
    </row>
    <row r="29" spans="2:10">
      <c r="B29" s="69"/>
      <c r="C29" s="4"/>
      <c r="D29" s="67" t="s">
        <v>39</v>
      </c>
      <c r="E29" s="4"/>
      <c r="F29" s="68" t="s">
        <v>57</v>
      </c>
      <c r="G29" s="4"/>
      <c r="H29" s="4"/>
      <c r="I29" s="48"/>
      <c r="J29" s="27"/>
    </row>
    <row r="30" spans="2:10" ht="24">
      <c r="B30" s="66"/>
      <c r="C30" s="36" t="s">
        <v>32</v>
      </c>
      <c r="D30" s="36" t="s">
        <v>35</v>
      </c>
      <c r="E30" s="37" t="s">
        <v>58</v>
      </c>
      <c r="F30" s="38" t="s">
        <v>59</v>
      </c>
      <c r="G30" s="39" t="s">
        <v>38</v>
      </c>
      <c r="H30" s="40">
        <v>220.77</v>
      </c>
      <c r="I30" s="41">
        <v>-312</v>
      </c>
      <c r="J30" s="83">
        <f>ROUND(I30*H30,2)</f>
        <v>-68880.240000000005</v>
      </c>
    </row>
    <row r="31" spans="2:10">
      <c r="B31" s="57"/>
      <c r="C31" s="4"/>
      <c r="D31" s="67" t="s">
        <v>39</v>
      </c>
      <c r="E31" s="4"/>
      <c r="F31" s="68" t="s">
        <v>60</v>
      </c>
      <c r="G31" s="4"/>
      <c r="H31" s="4"/>
      <c r="I31" s="48"/>
      <c r="J31" s="27"/>
    </row>
    <row r="32" spans="2:10">
      <c r="B32" s="69"/>
      <c r="C32" s="36" t="s">
        <v>61</v>
      </c>
      <c r="D32" s="36" t="s">
        <v>35</v>
      </c>
      <c r="E32" s="37" t="s">
        <v>62</v>
      </c>
      <c r="F32" s="38" t="s">
        <v>63</v>
      </c>
      <c r="G32" s="39" t="s">
        <v>38</v>
      </c>
      <c r="H32" s="40">
        <v>220.77</v>
      </c>
      <c r="I32" s="41">
        <v>-210</v>
      </c>
      <c r="J32" s="83">
        <f>ROUND(I32*H32,2)</f>
        <v>-46361.7</v>
      </c>
    </row>
    <row r="33" spans="2:10">
      <c r="B33" s="66"/>
      <c r="C33" s="4"/>
      <c r="D33" s="67" t="s">
        <v>39</v>
      </c>
      <c r="E33" s="4"/>
      <c r="F33" s="68" t="s">
        <v>64</v>
      </c>
      <c r="G33" s="4"/>
      <c r="H33" s="4"/>
      <c r="I33" s="48"/>
      <c r="J33" s="27"/>
    </row>
    <row r="34" spans="2:10">
      <c r="B34" s="61"/>
      <c r="C34" s="50"/>
      <c r="D34" s="62" t="s">
        <v>29</v>
      </c>
      <c r="E34" s="65" t="s">
        <v>103</v>
      </c>
      <c r="F34" s="65" t="s">
        <v>104</v>
      </c>
      <c r="G34" s="50"/>
      <c r="H34" s="50"/>
      <c r="I34" s="64"/>
      <c r="J34" s="82">
        <f>SUM(J35:J55)</f>
        <v>-147103.15</v>
      </c>
    </row>
    <row r="35" spans="2:10">
      <c r="B35" s="57"/>
      <c r="C35" s="36" t="s">
        <v>105</v>
      </c>
      <c r="D35" s="36" t="s">
        <v>35</v>
      </c>
      <c r="E35" s="37" t="s">
        <v>106</v>
      </c>
      <c r="F35" s="38" t="s">
        <v>107</v>
      </c>
      <c r="G35" s="39" t="s">
        <v>38</v>
      </c>
      <c r="H35" s="40">
        <v>60</v>
      </c>
      <c r="I35" s="41">
        <v>-49</v>
      </c>
      <c r="J35" s="83">
        <f>ROUND(I35*H35,2)</f>
        <v>-2940</v>
      </c>
    </row>
    <row r="36" spans="2:10">
      <c r="B36" s="66"/>
      <c r="C36" s="4"/>
      <c r="D36" s="67" t="s">
        <v>39</v>
      </c>
      <c r="E36" s="4"/>
      <c r="F36" s="68" t="s">
        <v>108</v>
      </c>
      <c r="G36" s="4"/>
      <c r="H36" s="4"/>
      <c r="I36" s="48"/>
      <c r="J36" s="27"/>
    </row>
    <row r="37" spans="2:10">
      <c r="B37" s="57"/>
      <c r="C37" s="42" t="s">
        <v>109</v>
      </c>
      <c r="D37" s="42" t="s">
        <v>96</v>
      </c>
      <c r="E37" s="43" t="s">
        <v>110</v>
      </c>
      <c r="F37" s="44" t="s">
        <v>111</v>
      </c>
      <c r="G37" s="45" t="s">
        <v>98</v>
      </c>
      <c r="H37" s="46">
        <v>75</v>
      </c>
      <c r="I37" s="47">
        <v>-58</v>
      </c>
      <c r="J37" s="84">
        <f>ROUND(I37*H37,2)</f>
        <v>-4350</v>
      </c>
    </row>
    <row r="38" spans="2:10">
      <c r="B38" s="61"/>
      <c r="C38" s="42" t="s">
        <v>112</v>
      </c>
      <c r="D38" s="42" t="s">
        <v>96</v>
      </c>
      <c r="E38" s="43" t="s">
        <v>101</v>
      </c>
      <c r="F38" s="44" t="s">
        <v>102</v>
      </c>
      <c r="G38" s="45" t="s">
        <v>97</v>
      </c>
      <c r="H38" s="46">
        <v>35</v>
      </c>
      <c r="I38" s="47">
        <v>-22</v>
      </c>
      <c r="J38" s="84">
        <f>ROUND(I38*H38,2)</f>
        <v>-770</v>
      </c>
    </row>
    <row r="39" spans="2:10">
      <c r="B39" s="57"/>
      <c r="C39" s="36" t="s">
        <v>113</v>
      </c>
      <c r="D39" s="36" t="s">
        <v>35</v>
      </c>
      <c r="E39" s="37" t="s">
        <v>114</v>
      </c>
      <c r="F39" s="38" t="s">
        <v>115</v>
      </c>
      <c r="G39" s="39" t="s">
        <v>38</v>
      </c>
      <c r="H39" s="40">
        <v>60</v>
      </c>
      <c r="I39" s="41">
        <v>-190</v>
      </c>
      <c r="J39" s="83">
        <f>ROUND(I39*H39,2)</f>
        <v>-11400</v>
      </c>
    </row>
    <row r="40" spans="2:10">
      <c r="B40" s="66"/>
      <c r="C40" s="4"/>
      <c r="D40" s="67" t="s">
        <v>39</v>
      </c>
      <c r="E40" s="4"/>
      <c r="F40" s="68" t="s">
        <v>116</v>
      </c>
      <c r="G40" s="4"/>
      <c r="H40" s="4"/>
      <c r="I40" s="48"/>
      <c r="J40" s="27"/>
    </row>
    <row r="41" spans="2:10" ht="24">
      <c r="B41" s="69"/>
      <c r="C41" s="36" t="s">
        <v>117</v>
      </c>
      <c r="D41" s="36" t="s">
        <v>35</v>
      </c>
      <c r="E41" s="37" t="s">
        <v>118</v>
      </c>
      <c r="F41" s="38" t="s">
        <v>119</v>
      </c>
      <c r="G41" s="39" t="s">
        <v>38</v>
      </c>
      <c r="H41" s="40">
        <v>60</v>
      </c>
      <c r="I41" s="41">
        <v>-21</v>
      </c>
      <c r="J41" s="83">
        <f>ROUND(I41*H41,2)</f>
        <v>-1260</v>
      </c>
    </row>
    <row r="42" spans="2:10">
      <c r="B42" s="66"/>
      <c r="C42" s="4"/>
      <c r="D42" s="67" t="s">
        <v>39</v>
      </c>
      <c r="E42" s="4"/>
      <c r="F42" s="68" t="s">
        <v>120</v>
      </c>
      <c r="G42" s="4"/>
      <c r="H42" s="4"/>
      <c r="I42" s="48"/>
      <c r="J42" s="27"/>
    </row>
    <row r="43" spans="2:10">
      <c r="B43" s="57"/>
      <c r="C43" s="36" t="s">
        <v>121</v>
      </c>
      <c r="D43" s="36" t="s">
        <v>35</v>
      </c>
      <c r="E43" s="37" t="s">
        <v>122</v>
      </c>
      <c r="F43" s="38" t="s">
        <v>123</v>
      </c>
      <c r="G43" s="39" t="s">
        <v>38</v>
      </c>
      <c r="H43" s="40">
        <v>15</v>
      </c>
      <c r="I43" s="41">
        <v>-150</v>
      </c>
      <c r="J43" s="83">
        <f>ROUND(I43*H43,2)</f>
        <v>-2250</v>
      </c>
    </row>
    <row r="44" spans="2:10">
      <c r="B44" s="66"/>
      <c r="C44" s="4"/>
      <c r="D44" s="67" t="s">
        <v>39</v>
      </c>
      <c r="E44" s="4"/>
      <c r="F44" s="68" t="s">
        <v>124</v>
      </c>
      <c r="G44" s="4"/>
      <c r="H44" s="4"/>
      <c r="I44" s="48"/>
      <c r="J44" s="27"/>
    </row>
    <row r="45" spans="2:10" ht="24">
      <c r="B45" s="57"/>
      <c r="C45" s="36" t="s">
        <v>125</v>
      </c>
      <c r="D45" s="36" t="s">
        <v>35</v>
      </c>
      <c r="E45" s="37" t="s">
        <v>126</v>
      </c>
      <c r="F45" s="38" t="s">
        <v>127</v>
      </c>
      <c r="G45" s="39" t="s">
        <v>38</v>
      </c>
      <c r="H45" s="40">
        <v>60</v>
      </c>
      <c r="I45" s="41">
        <v>-1021</v>
      </c>
      <c r="J45" s="83">
        <f>ROUND(I45*H45,2)</f>
        <v>-61260</v>
      </c>
    </row>
    <row r="46" spans="2:10">
      <c r="B46" s="61"/>
      <c r="C46" s="4"/>
      <c r="D46" s="67" t="s">
        <v>39</v>
      </c>
      <c r="E46" s="4"/>
      <c r="F46" s="68" t="s">
        <v>128</v>
      </c>
      <c r="G46" s="4"/>
      <c r="H46" s="4"/>
      <c r="I46" s="48"/>
      <c r="J46" s="27"/>
    </row>
    <row r="47" spans="2:10">
      <c r="B47" s="66"/>
      <c r="C47" s="42" t="s">
        <v>129</v>
      </c>
      <c r="D47" s="42" t="s">
        <v>96</v>
      </c>
      <c r="E47" s="43" t="s">
        <v>130</v>
      </c>
      <c r="F47" s="44" t="s">
        <v>131</v>
      </c>
      <c r="G47" s="45" t="s">
        <v>38</v>
      </c>
      <c r="H47" s="46">
        <v>66</v>
      </c>
      <c r="I47" s="47">
        <v>-399</v>
      </c>
      <c r="J47" s="84">
        <f>ROUND(I47*H47,2)</f>
        <v>-26334</v>
      </c>
    </row>
    <row r="48" spans="2:10">
      <c r="B48" s="57"/>
      <c r="C48" s="49"/>
      <c r="D48" s="71" t="s">
        <v>45</v>
      </c>
      <c r="E48" s="49"/>
      <c r="F48" s="72" t="s">
        <v>132</v>
      </c>
      <c r="G48" s="49"/>
      <c r="H48" s="73">
        <v>66</v>
      </c>
      <c r="I48" s="74"/>
      <c r="J48" s="75"/>
    </row>
    <row r="49" spans="2:10">
      <c r="B49" s="69"/>
      <c r="C49" s="36" t="s">
        <v>133</v>
      </c>
      <c r="D49" s="36" t="s">
        <v>35</v>
      </c>
      <c r="E49" s="37" t="s">
        <v>134</v>
      </c>
      <c r="F49" s="38" t="s">
        <v>135</v>
      </c>
      <c r="G49" s="39" t="s">
        <v>38</v>
      </c>
      <c r="H49" s="40">
        <v>60</v>
      </c>
      <c r="I49" s="41">
        <v>-189</v>
      </c>
      <c r="J49" s="83">
        <f>ROUND(I49*H49,2)</f>
        <v>-11340</v>
      </c>
    </row>
    <row r="50" spans="2:10">
      <c r="B50" s="70"/>
      <c r="C50" s="4"/>
      <c r="D50" s="67" t="s">
        <v>39</v>
      </c>
      <c r="E50" s="4"/>
      <c r="F50" s="68" t="s">
        <v>136</v>
      </c>
      <c r="G50" s="4"/>
      <c r="H50" s="4"/>
      <c r="I50" s="48"/>
      <c r="J50" s="27"/>
    </row>
    <row r="51" spans="2:10">
      <c r="B51" s="66"/>
      <c r="C51" s="36" t="s">
        <v>137</v>
      </c>
      <c r="D51" s="36" t="s">
        <v>35</v>
      </c>
      <c r="E51" s="37" t="s">
        <v>138</v>
      </c>
      <c r="F51" s="38" t="s">
        <v>139</v>
      </c>
      <c r="G51" s="39" t="s">
        <v>97</v>
      </c>
      <c r="H51" s="40">
        <v>30</v>
      </c>
      <c r="I51" s="41">
        <v>-99</v>
      </c>
      <c r="J51" s="83">
        <f>ROUND(I51*H51,2)</f>
        <v>-2970</v>
      </c>
    </row>
    <row r="52" spans="2:10">
      <c r="B52" s="66"/>
      <c r="C52" s="4"/>
      <c r="D52" s="67" t="s">
        <v>39</v>
      </c>
      <c r="E52" s="4"/>
      <c r="F52" s="68" t="s">
        <v>140</v>
      </c>
      <c r="G52" s="4"/>
      <c r="H52" s="4"/>
      <c r="I52" s="48"/>
      <c r="J52" s="27"/>
    </row>
    <row r="53" spans="2:10">
      <c r="B53" s="66"/>
      <c r="C53" s="36" t="s">
        <v>141</v>
      </c>
      <c r="D53" s="36" t="s">
        <v>35</v>
      </c>
      <c r="E53" s="37" t="s">
        <v>142</v>
      </c>
      <c r="F53" s="38" t="s">
        <v>143</v>
      </c>
      <c r="G53" s="39" t="s">
        <v>97</v>
      </c>
      <c r="H53" s="40">
        <v>60</v>
      </c>
      <c r="I53" s="41">
        <v>-84</v>
      </c>
      <c r="J53" s="83">
        <f>ROUND(I53*H53,2)</f>
        <v>-5040</v>
      </c>
    </row>
    <row r="54" spans="2:10">
      <c r="B54" s="57"/>
      <c r="C54" s="4"/>
      <c r="D54" s="67" t="s">
        <v>39</v>
      </c>
      <c r="E54" s="4"/>
      <c r="F54" s="68" t="s">
        <v>144</v>
      </c>
      <c r="G54" s="4"/>
      <c r="H54" s="4"/>
      <c r="I54" s="48"/>
      <c r="J54" s="27"/>
    </row>
    <row r="55" spans="2:10" ht="24">
      <c r="B55" s="66"/>
      <c r="C55" s="36" t="s">
        <v>145</v>
      </c>
      <c r="D55" s="36" t="s">
        <v>35</v>
      </c>
      <c r="E55" s="37" t="s">
        <v>146</v>
      </c>
      <c r="F55" s="38" t="s">
        <v>147</v>
      </c>
      <c r="G55" s="39" t="s">
        <v>73</v>
      </c>
      <c r="H55" s="40">
        <v>21.896999999999998</v>
      </c>
      <c r="I55" s="41">
        <v>-785</v>
      </c>
      <c r="J55" s="83">
        <f>ROUND(I55*H55,2)</f>
        <v>-17189.150000000001</v>
      </c>
    </row>
    <row r="56" spans="2:10">
      <c r="B56" s="57"/>
      <c r="C56" s="4"/>
      <c r="D56" s="67" t="s">
        <v>39</v>
      </c>
      <c r="E56" s="4"/>
      <c r="F56" s="68" t="s">
        <v>148</v>
      </c>
      <c r="G56" s="4"/>
      <c r="H56" s="4"/>
      <c r="I56" s="48"/>
      <c r="J56" s="27"/>
    </row>
    <row r="57" spans="2:10">
      <c r="B57" s="76"/>
      <c r="C57" s="51"/>
      <c r="D57" s="51"/>
      <c r="E57" s="51"/>
      <c r="F57" s="51"/>
      <c r="G57" s="51"/>
      <c r="H57" s="51"/>
      <c r="I57" s="51"/>
      <c r="J57" s="77"/>
    </row>
    <row r="58" spans="2:10">
      <c r="B58" s="4"/>
    </row>
    <row r="59" spans="2:10">
      <c r="B59" s="48"/>
    </row>
    <row r="60" spans="2:10">
      <c r="B60" s="4"/>
    </row>
    <row r="61" spans="2:10">
      <c r="B61" s="48"/>
    </row>
    <row r="62" spans="2:10">
      <c r="B62" s="49"/>
    </row>
    <row r="63" spans="2:10">
      <c r="B63" s="48"/>
    </row>
    <row r="64" spans="2:10">
      <c r="B64" s="4"/>
    </row>
    <row r="65" spans="2:2">
      <c r="B65" s="48"/>
    </row>
    <row r="66" spans="2:2">
      <c r="B66" s="4"/>
    </row>
    <row r="67" spans="2:2">
      <c r="B67" s="48"/>
    </row>
    <row r="68" spans="2:2">
      <c r="B68" s="4"/>
    </row>
    <row r="69" spans="2:2">
      <c r="B69" s="48"/>
    </row>
    <row r="70" spans="2:2">
      <c r="B70" s="4"/>
    </row>
    <row r="71" spans="2:2">
      <c r="B71" s="50"/>
    </row>
    <row r="72" spans="2:2">
      <c r="B72" s="4"/>
    </row>
  </sheetData>
  <mergeCells count="2">
    <mergeCell ref="E7:H7"/>
    <mergeCell ref="E9:H9"/>
  </mergeCells>
  <phoneticPr fontId="22" type="noConversion"/>
  <hyperlinks>
    <hyperlink ref="F25" r:id="rId1"/>
    <hyperlink ref="F27" r:id="rId2"/>
    <hyperlink ref="F29" r:id="rId3"/>
    <hyperlink ref="F31" r:id="rId4"/>
    <hyperlink ref="F33" r:id="rId5"/>
    <hyperlink ref="F36" r:id="rId6"/>
    <hyperlink ref="F40" r:id="rId7"/>
    <hyperlink ref="F42" r:id="rId8"/>
    <hyperlink ref="F44" r:id="rId9"/>
    <hyperlink ref="F46" r:id="rId10"/>
    <hyperlink ref="F50" r:id="rId11"/>
    <hyperlink ref="F52" r:id="rId12"/>
    <hyperlink ref="F54" r:id="rId13"/>
    <hyperlink ref="F56" r:id="rId14"/>
    <hyperlink ref="F23" r:id="rId15"/>
    <hyperlink ref="F21" r:id="rId16"/>
  </hyperlinks>
  <pageMargins left="0.7" right="0.7" top="0.78740157499999996" bottom="0.78740157499999996" header="0.3" footer="0.3"/>
  <pageSetup paperSize="9" scale="69" fitToHeight="0" orientation="landscape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Rekapitulace stavby</vt:lpstr>
      <vt:lpstr>01 - VCP - snační omítky</vt:lpstr>
      <vt:lpstr>02 - VCP - protipožární zárubně</vt:lpstr>
      <vt:lpstr>03 - VCP - BAP, komín</vt:lpstr>
      <vt:lpstr>04 - MNP - obklady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Piskořová</dc:creator>
  <cp:lastModifiedBy>Pietroszová Adéla</cp:lastModifiedBy>
  <cp:lastPrinted>2025-08-14T10:11:41Z</cp:lastPrinted>
  <dcterms:created xsi:type="dcterms:W3CDTF">2025-08-14T04:51:32Z</dcterms:created>
  <dcterms:modified xsi:type="dcterms:W3CDTF">2025-08-14T11:03:17Z</dcterms:modified>
</cp:coreProperties>
</file>